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fwcgovau.sharepoint.com/teams/group257c1ba/Shared Documents/General/_Awards inbox/Web publishing/sites/AM202099 AM202163 &amp; 65 - work value aged care sector/"/>
    </mc:Choice>
  </mc:AlternateContent>
  <xr:revisionPtr revIDLastSave="0" documentId="8_{20B55157-FE12-48F1-AD77-3658C491B535}" xr6:coauthVersionLast="47" xr6:coauthVersionMax="47" xr10:uidLastSave="{00000000-0000-0000-0000-000000000000}"/>
  <bookViews>
    <workbookView xWindow="4320" yWindow="4185" windowWidth="21600" windowHeight="11295" xr2:uid="{66554917-E203-47FA-BADD-788C1EC68E90}"/>
  </bookViews>
  <sheets>
    <sheet name="Calculations 030724" sheetId="5" r:id="rId1"/>
    <sheet name="Translations 030724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7" l="1"/>
  <c r="H28" i="7"/>
  <c r="H22" i="7"/>
  <c r="H23" i="7"/>
  <c r="H25" i="7"/>
  <c r="H26" i="7"/>
  <c r="H29" i="7"/>
  <c r="H31" i="7"/>
  <c r="H32" i="7"/>
  <c r="H33" i="7"/>
  <c r="H34" i="7"/>
  <c r="H37" i="7"/>
  <c r="H5" i="7"/>
  <c r="H6" i="7"/>
  <c r="H7" i="7"/>
  <c r="H8" i="7"/>
  <c r="H9" i="7"/>
  <c r="H10" i="7"/>
  <c r="H11" i="7"/>
  <c r="H14" i="7"/>
  <c r="H15" i="7"/>
  <c r="H16" i="7"/>
  <c r="H17" i="7"/>
  <c r="H18" i="7"/>
  <c r="H4" i="7"/>
  <c r="F23" i="7"/>
  <c r="F22" i="7"/>
  <c r="F8" i="7"/>
  <c r="F9" i="7"/>
  <c r="F10" i="7"/>
  <c r="F11" i="7"/>
  <c r="F7" i="7"/>
  <c r="F6" i="7"/>
  <c r="F4" i="7"/>
  <c r="K6" i="5"/>
  <c r="K7" i="5"/>
  <c r="K8" i="5"/>
  <c r="K9" i="5"/>
  <c r="K10" i="5"/>
  <c r="K11" i="5"/>
  <c r="K5" i="5"/>
  <c r="K48" i="5"/>
  <c r="N48" i="5" s="1"/>
  <c r="K40" i="5"/>
  <c r="N40" i="5" s="1"/>
  <c r="O34" i="5"/>
  <c r="O37" i="5"/>
  <c r="O40" i="5"/>
  <c r="O45" i="5"/>
  <c r="O48" i="5"/>
  <c r="O32" i="5"/>
  <c r="N32" i="5"/>
  <c r="N34" i="5"/>
  <c r="N37" i="5"/>
  <c r="N45" i="5"/>
  <c r="L37" i="5"/>
  <c r="M37" i="5" s="1"/>
  <c r="L45" i="5"/>
  <c r="M45" i="5" s="1"/>
  <c r="J45" i="5"/>
  <c r="J37" i="5"/>
  <c r="K45" i="5"/>
  <c r="J32" i="5"/>
  <c r="J22" i="5"/>
  <c r="J7" i="5"/>
  <c r="J8" i="5"/>
  <c r="J9" i="5"/>
  <c r="J11" i="5"/>
  <c r="G48" i="5"/>
  <c r="G45" i="5"/>
  <c r="H45" i="5" s="1"/>
  <c r="G40" i="5"/>
  <c r="G37" i="5"/>
  <c r="G34" i="5"/>
  <c r="G27" i="5"/>
  <c r="H22" i="5"/>
  <c r="H23" i="5"/>
  <c r="H25" i="5"/>
  <c r="H9" i="5"/>
  <c r="N22" i="5"/>
  <c r="L27" i="5"/>
  <c r="F22" i="5"/>
  <c r="K22" i="5" s="1"/>
  <c r="F23" i="5"/>
  <c r="K23" i="5" s="1"/>
  <c r="N23" i="5" s="1"/>
  <c r="F24" i="5"/>
  <c r="K24" i="5" s="1"/>
  <c r="N25" i="5" s="1"/>
  <c r="F25" i="5"/>
  <c r="K25" i="5" s="1"/>
  <c r="F26" i="5"/>
  <c r="K26" i="5" s="1"/>
  <c r="F27" i="5"/>
  <c r="K27" i="5" s="1"/>
  <c r="N27" i="5" s="1"/>
  <c r="F32" i="5"/>
  <c r="K32" i="5" s="1"/>
  <c r="F34" i="5"/>
  <c r="K34" i="5" s="1"/>
  <c r="F37" i="5"/>
  <c r="K37" i="5" s="1"/>
  <c r="F40" i="5"/>
  <c r="L40" i="5" s="1"/>
  <c r="F45" i="5"/>
  <c r="F48" i="5"/>
  <c r="L48" i="5" s="1"/>
  <c r="F6" i="5"/>
  <c r="H6" i="5" s="1"/>
  <c r="F7" i="5"/>
  <c r="H7" i="5" s="1"/>
  <c r="F8" i="5"/>
  <c r="H8" i="5" s="1"/>
  <c r="F9" i="5"/>
  <c r="L9" i="5" s="1"/>
  <c r="F10" i="5"/>
  <c r="J10" i="5" s="1"/>
  <c r="F11" i="5"/>
  <c r="L11" i="5" s="1"/>
  <c r="F5" i="5"/>
  <c r="J5" i="5" s="1"/>
  <c r="F37" i="7"/>
  <c r="F34" i="7"/>
  <c r="F32" i="7"/>
  <c r="F31" i="7"/>
  <c r="F29" i="7"/>
  <c r="F26" i="7"/>
  <c r="F25" i="7"/>
  <c r="F18" i="7"/>
  <c r="F17" i="7"/>
  <c r="F16" i="7"/>
  <c r="F15" i="7"/>
  <c r="F14" i="7"/>
  <c r="F36" i="7" l="1"/>
  <c r="F33" i="7"/>
  <c r="F28" i="7"/>
  <c r="H5" i="5"/>
  <c r="H32" i="5"/>
  <c r="L32" i="5"/>
  <c r="M32" i="5" s="1"/>
  <c r="H11" i="5"/>
  <c r="H27" i="5"/>
  <c r="H34" i="5"/>
  <c r="J6" i="5"/>
  <c r="L6" i="5"/>
  <c r="L34" i="5"/>
  <c r="M34" i="5" s="1"/>
  <c r="L5" i="5"/>
  <c r="H10" i="5"/>
  <c r="H37" i="5"/>
  <c r="J48" i="5"/>
  <c r="L7" i="5"/>
  <c r="N24" i="5"/>
  <c r="H48" i="5"/>
  <c r="L10" i="5"/>
  <c r="N26" i="5"/>
  <c r="H40" i="5"/>
  <c r="L8" i="5"/>
  <c r="J26" i="5"/>
  <c r="O26" i="5" s="1"/>
  <c r="J40" i="5"/>
  <c r="O22" i="5"/>
  <c r="H26" i="5"/>
  <c r="L22" i="5"/>
  <c r="H24" i="5"/>
  <c r="J34" i="5"/>
  <c r="L24" i="5"/>
  <c r="M24" i="5" s="1"/>
  <c r="J24" i="5" s="1"/>
  <c r="O24" i="5" s="1"/>
  <c r="L26" i="5"/>
  <c r="M26" i="5" s="1"/>
  <c r="M27" i="5" l="1"/>
  <c r="J27" i="5" s="1"/>
  <c r="O27" i="5" s="1"/>
  <c r="L23" i="5"/>
  <c r="M23" i="5" s="1"/>
  <c r="J23" i="5" s="1"/>
  <c r="O23" i="5" s="1"/>
  <c r="L25" i="5"/>
  <c r="M25" i="5" s="1"/>
  <c r="J25" i="5" s="1"/>
  <c r="O25" i="5" s="1"/>
  <c r="F5" i="7" l="1"/>
</calcChain>
</file>

<file path=xl/sharedStrings.xml><?xml version="1.0" encoding="utf-8"?>
<sst xmlns="http://schemas.openxmlformats.org/spreadsheetml/2006/main" count="175" uniqueCount="80">
  <si>
    <t>S3 decision relativities</t>
  </si>
  <si>
    <t>S3 decision rates adjusted by AWR24</t>
  </si>
  <si>
    <t>Final relativities</t>
  </si>
  <si>
    <t>AGED CARE AWARD</t>
  </si>
  <si>
    <t>Aged care employee—general cl .14.1</t>
  </si>
  <si>
    <t>Aged care employee—general—level 1</t>
  </si>
  <si>
    <t>Aged care employee—general—level 2</t>
  </si>
  <si>
    <t>Aged care employee—general—level 3</t>
  </si>
  <si>
    <t>Aged care employee—general—level 4</t>
  </si>
  <si>
    <t>Aged care employee—general—level 5</t>
  </si>
  <si>
    <t>Aged care employee—general—level 6</t>
  </si>
  <si>
    <t>Aged care employee—general—level 7</t>
  </si>
  <si>
    <t>Aged care employee—general—most senior food services employee - cl 14.2</t>
  </si>
  <si>
    <t>These rates were not increased.</t>
  </si>
  <si>
    <t>Aged care employee—direct care - cl .14.3</t>
  </si>
  <si>
    <t>Aged care employee—direct care—level 1—Introductory</t>
  </si>
  <si>
    <t>Aged care employee—direct care—level 2—Direct Carer</t>
  </si>
  <si>
    <t>Aged care employee—direct care—level 3—Qualified</t>
  </si>
  <si>
    <t>Aged care employee—direct care—level 4—Senior</t>
  </si>
  <si>
    <t>Aged care employee—direct care—level 5—Specialist</t>
  </si>
  <si>
    <t>Aged care employee—direct care—level 6—Team Leader</t>
  </si>
  <si>
    <t>SCHADS AWARD</t>
  </si>
  <si>
    <t>Home care employees—aged care - cl 17.2</t>
  </si>
  <si>
    <t>Home care employee level 1—aged care</t>
  </si>
  <si>
    <t>Pay point 1</t>
  </si>
  <si>
    <t>Home care employee level 2—aged care</t>
  </si>
  <si>
    <t>Pay point 2</t>
  </si>
  <si>
    <t>Home care employee level 3—aged care</t>
  </si>
  <si>
    <t>Pay point 1 (certificate 3)</t>
  </si>
  <si>
    <t>Home care employee level 4—aged care</t>
  </si>
  <si>
    <t>n/a</t>
  </si>
  <si>
    <t>Pay point 1 (with no Cert IV)</t>
  </si>
  <si>
    <t>Pay point 2 (with no Cert IV)</t>
  </si>
  <si>
    <t>Pay point 1 (with  Cert IV)</t>
  </si>
  <si>
    <t>Pay point 2 (with  Cert IV)</t>
  </si>
  <si>
    <t>Home care employee level 5—aged care</t>
  </si>
  <si>
    <t>Pay point 1 (degree or diploma)</t>
  </si>
  <si>
    <t>Home care employee level 6—aged care</t>
  </si>
  <si>
    <t>Previous classification</t>
  </si>
  <si>
    <t>Translated classification</t>
  </si>
  <si>
    <t>Aged care employee—direct care—level 1</t>
  </si>
  <si>
    <t>Aged care employee—direct care—level 2</t>
  </si>
  <si>
    <t>Aged care employee—direct care—level 3</t>
  </si>
  <si>
    <t>Aged care employee—direct care—level 4</t>
  </si>
  <si>
    <t>Aged care employee—direct care—level 5 (without relevant Certificate IV qualification)</t>
  </si>
  <si>
    <t>Aged care employee—direct care—level 5 (with relevant Certificate IV qualification)</t>
  </si>
  <si>
    <t>Aged care employee—direct care—level 5</t>
  </si>
  <si>
    <t>Aged care employee—direct care—level 6</t>
  </si>
  <si>
    <t>Aged care employee—direct care—level 7</t>
  </si>
  <si>
    <t>First year if less than 3 months’ work experience in the industry</t>
  </si>
  <si>
    <t>First year if 3 months’ or more work experience in the industry</t>
  </si>
  <si>
    <t>Second year</t>
  </si>
  <si>
    <t>Third year</t>
  </si>
  <si>
    <t>Experienced (the holder of a relevant Certificate III qualification)</t>
  </si>
  <si>
    <t>With less than 3 months’ experience</t>
  </si>
  <si>
    <t>With 3 months’ experience or more</t>
  </si>
  <si>
    <t>Without a relevant Certificate IV qualification, Pay point 1</t>
  </si>
  <si>
    <t>With a relevant Certificate IV qualification, Pay point 1</t>
  </si>
  <si>
    <t>With a relevant Certificate IV qualification, Pay point 2</t>
  </si>
  <si>
    <t>Aged Care Award</t>
  </si>
  <si>
    <t xml:space="preserve">Translation </t>
  </si>
  <si>
    <t>AINs moved from Nurses Award to AC Award</t>
  </si>
  <si>
    <t>Rate when Stage 3 decision was issued (15/03/24)</t>
  </si>
  <si>
    <t>total increase % determined</t>
  </si>
  <si>
    <t>Full increase on 1 Jan</t>
  </si>
  <si>
    <t>Half then half</t>
  </si>
  <si>
    <t>Tranche 1 rates (operative 1 Jan)</t>
  </si>
  <si>
    <t>Tranche 2 rates less AWR25 (operative 1 Oct)</t>
  </si>
  <si>
    <t>$ amount of full increase (avg if applicable)</t>
  </si>
  <si>
    <t>half $ amount of full increase</t>
  </si>
  <si>
    <t>AVG of incoming rates</t>
  </si>
  <si>
    <t>3% then the rest</t>
  </si>
  <si>
    <t>interim relativies</t>
  </si>
  <si>
    <t>Actual rate as of 1/07/24</t>
  </si>
  <si>
    <t>Tranche 1 Difference in pay</t>
  </si>
  <si>
    <t>Tranch 2 difference in pay (less AWR25)</t>
  </si>
  <si>
    <t>Without a relevant Certificate IV qualification, Pay point 2</t>
  </si>
  <si>
    <t>Phase-in category</t>
  </si>
  <si>
    <t xml:space="preserve"> Rate determined in Stage 3 decision</t>
  </si>
  <si>
    <t>AINs moved from Nurses Award to SCHADS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</si>
</sst>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6" fillId="0" borderId="0" xfId="0" applyNumberFormat="1" applyFont="1"/>
    <xf numFmtId="165" fontId="5" fillId="0" borderId="0" xfId="0" applyNumberFormat="1" applyFont="1" applyAlignment="1">
      <alignment horizontal="right"/>
    </xf>
    <xf numFmtId="9" fontId="2" fillId="0" borderId="0" xfId="1" applyFont="1"/>
    <xf numFmtId="164" fontId="8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 applyAlignment="1">
      <alignment horizontal="center" wrapText="1"/>
    </xf>
    <xf numFmtId="10" fontId="2" fillId="0" borderId="0" xfId="1" applyNumberFormat="1" applyFont="1"/>
    <xf numFmtId="165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9" fontId="2" fillId="0" borderId="0" xfId="0" applyNumberFormat="1" applyFont="1"/>
    <xf numFmtId="10" fontId="2" fillId="0" borderId="0" xfId="0" applyNumberFormat="1" applyFont="1"/>
    <xf numFmtId="166" fontId="2" fillId="0" borderId="0" xfId="0" applyNumberFormat="1" applyFont="1"/>
    <xf numFmtId="164" fontId="2" fillId="2" borderId="0" xfId="0" applyNumberFormat="1" applyFont="1" applyFill="1"/>
    <xf numFmtId="165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2" fillId="3" borderId="0" xfId="0" applyFont="1" applyFill="1"/>
    <xf numFmtId="165" fontId="2" fillId="3" borderId="0" xfId="0" applyNumberFormat="1" applyFont="1" applyFill="1"/>
    <xf numFmtId="2" fontId="2" fillId="3" borderId="0" xfId="0" applyNumberFormat="1" applyFont="1" applyFill="1"/>
    <xf numFmtId="164" fontId="2" fillId="3" borderId="0" xfId="0" applyNumberFormat="1" applyFont="1" applyFill="1"/>
    <xf numFmtId="164" fontId="8" fillId="3" borderId="0" xfId="0" applyNumberFormat="1" applyFont="1" applyFill="1"/>
    <xf numFmtId="165" fontId="8" fillId="3" borderId="0" xfId="0" applyNumberFormat="1" applyFont="1" applyFill="1"/>
    <xf numFmtId="165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wrapText="1"/>
    </xf>
    <xf numFmtId="0" fontId="2" fillId="4" borderId="0" xfId="0" applyFont="1" applyFill="1"/>
    <xf numFmtId="165" fontId="2" fillId="4" borderId="0" xfId="0" applyNumberFormat="1" applyFont="1" applyFill="1"/>
    <xf numFmtId="165" fontId="5" fillId="4" borderId="0" xfId="0" applyNumberFormat="1" applyFont="1" applyFill="1" applyAlignment="1">
      <alignment vertical="center" wrapText="1"/>
    </xf>
    <xf numFmtId="165" fontId="5" fillId="4" borderId="0" xfId="0" applyNumberFormat="1" applyFont="1" applyFill="1" applyAlignment="1">
      <alignment horizontal="right" vertical="center" wrapText="1"/>
    </xf>
    <xf numFmtId="165" fontId="6" fillId="4" borderId="0" xfId="0" applyNumberFormat="1" applyFont="1" applyFill="1" applyAlignment="1">
      <alignment horizontal="right" vertical="center" wrapText="1"/>
    </xf>
    <xf numFmtId="0" fontId="3" fillId="4" borderId="0" xfId="0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5" fillId="4" borderId="0" xfId="0" applyNumberFormat="1" applyFont="1" applyFill="1" applyAlignment="1">
      <alignment horizontal="center" vertical="center" wrapText="1"/>
    </xf>
    <xf numFmtId="165" fontId="8" fillId="4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/>
    <xf numFmtId="0" fontId="9" fillId="3" borderId="0" xfId="0" applyFont="1" applyFill="1"/>
    <xf numFmtId="2" fontId="2" fillId="2" borderId="0" xfId="0" applyNumberFormat="1" applyFont="1" applyFill="1"/>
    <xf numFmtId="164" fontId="8" fillId="2" borderId="0" xfId="0" applyNumberFormat="1" applyFont="1" applyFill="1"/>
    <xf numFmtId="165" fontId="8" fillId="2" borderId="0" xfId="0" applyNumberFormat="1" applyFont="1" applyFill="1"/>
    <xf numFmtId="165" fontId="2" fillId="3" borderId="0" xfId="0" applyNumberFormat="1" applyFont="1" applyFill="1" applyAlignment="1">
      <alignment horizontal="right"/>
    </xf>
    <xf numFmtId="10" fontId="2" fillId="0" borderId="0" xfId="1" applyNumberFormat="1" applyFont="1" applyFill="1"/>
    <xf numFmtId="165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41B2-36A8-4342-9AE3-7F8DE6BBFDEF}">
  <dimension ref="A1:X64"/>
  <sheetViews>
    <sheetView tabSelected="1" topLeftCell="A16" workbookViewId="0">
      <selection activeCell="F10" sqref="F10"/>
    </sheetView>
  </sheetViews>
  <sheetFormatPr defaultRowHeight="15" x14ac:dyDescent="0.25"/>
  <cols>
    <col min="1" max="1" width="58.5703125" style="1" customWidth="1"/>
    <col min="2" max="2" width="23.5703125" style="1" customWidth="1"/>
    <col min="3" max="3" width="19.28515625" style="1" customWidth="1"/>
    <col min="4" max="4" width="18" style="1" customWidth="1"/>
    <col min="5" max="5" width="17.5703125" style="1" customWidth="1"/>
    <col min="6" max="7" width="17.5703125" style="9" customWidth="1"/>
    <col min="8" max="8" width="17.5703125" style="1" customWidth="1"/>
    <col min="9" max="9" width="19.42578125" style="1" customWidth="1"/>
    <col min="10" max="12" width="17.5703125" style="1" customWidth="1"/>
    <col min="13" max="13" width="16.5703125" style="1" customWidth="1"/>
    <col min="14" max="14" width="15.42578125" style="1" customWidth="1"/>
    <col min="15" max="15" width="18" style="1" customWidth="1"/>
    <col min="16" max="16384" width="9.140625" style="1"/>
  </cols>
  <sheetData>
    <row r="1" spans="1:15" ht="45" x14ac:dyDescent="0.25">
      <c r="B1" s="4" t="s">
        <v>62</v>
      </c>
      <c r="C1" s="4" t="s">
        <v>78</v>
      </c>
      <c r="D1" s="40" t="s">
        <v>73</v>
      </c>
      <c r="E1" s="4" t="s">
        <v>0</v>
      </c>
      <c r="F1" s="20" t="s">
        <v>1</v>
      </c>
      <c r="G1" s="20" t="s">
        <v>70</v>
      </c>
      <c r="H1" s="4" t="s">
        <v>63</v>
      </c>
      <c r="I1" s="4" t="s">
        <v>77</v>
      </c>
      <c r="J1" s="53" t="s">
        <v>66</v>
      </c>
      <c r="K1" s="31" t="s">
        <v>67</v>
      </c>
      <c r="L1" s="4" t="s">
        <v>68</v>
      </c>
      <c r="M1" s="6" t="s">
        <v>69</v>
      </c>
      <c r="N1" s="3" t="s">
        <v>2</v>
      </c>
      <c r="O1" s="3" t="s">
        <v>72</v>
      </c>
    </row>
    <row r="2" spans="1:15" x14ac:dyDescent="0.25">
      <c r="A2" s="7" t="s">
        <v>3</v>
      </c>
      <c r="D2" s="41"/>
      <c r="J2" s="55"/>
      <c r="K2" s="32"/>
    </row>
    <row r="3" spans="1:15" x14ac:dyDescent="0.25">
      <c r="A3" s="3" t="s">
        <v>4</v>
      </c>
      <c r="D3" s="41"/>
      <c r="J3" s="55"/>
      <c r="K3" s="32"/>
    </row>
    <row r="4" spans="1:15" x14ac:dyDescent="0.25">
      <c r="D4" s="41"/>
      <c r="J4" s="55"/>
      <c r="K4" s="32"/>
    </row>
    <row r="5" spans="1:15" x14ac:dyDescent="0.25">
      <c r="A5" s="1" t="s">
        <v>5</v>
      </c>
      <c r="B5" s="10">
        <v>910.9</v>
      </c>
      <c r="C5" s="10">
        <v>938.2</v>
      </c>
      <c r="D5" s="42">
        <v>945.1</v>
      </c>
      <c r="E5" s="10"/>
      <c r="F5" s="10">
        <f>C5*1.0375</f>
        <v>973.38250000000016</v>
      </c>
      <c r="G5" s="10" t="s">
        <v>30</v>
      </c>
      <c r="H5" s="2">
        <f>(F5-D5)/D5</f>
        <v>2.9925404719077495E-2</v>
      </c>
      <c r="I5" s="2" t="s">
        <v>64</v>
      </c>
      <c r="J5" s="30">
        <f>F5</f>
        <v>973.38250000000016</v>
      </c>
      <c r="K5" s="64">
        <f>F5</f>
        <v>973.38250000000016</v>
      </c>
      <c r="L5" s="10">
        <f>ROUND(F5-D5,1)</f>
        <v>28.3</v>
      </c>
      <c r="M5" s="2" t="s">
        <v>30</v>
      </c>
    </row>
    <row r="6" spans="1:15" x14ac:dyDescent="0.25">
      <c r="A6" s="1" t="s">
        <v>6</v>
      </c>
      <c r="B6" s="10">
        <v>947</v>
      </c>
      <c r="C6" s="10">
        <v>975.4</v>
      </c>
      <c r="D6" s="42">
        <v>982.5</v>
      </c>
      <c r="E6" s="10"/>
      <c r="F6" s="10">
        <f t="shared" ref="F6:F48" si="0">C6*1.0375</f>
        <v>1011.9775000000001</v>
      </c>
      <c r="G6" s="10" t="s">
        <v>30</v>
      </c>
      <c r="H6" s="2">
        <f t="shared" ref="H6:H26" si="1">(F6-D6)/D6</f>
        <v>3.0002544529262164E-2</v>
      </c>
      <c r="I6" s="2" t="s">
        <v>64</v>
      </c>
      <c r="J6" s="30">
        <f t="shared" ref="J6:J11" si="2">F6</f>
        <v>1011.9775000000001</v>
      </c>
      <c r="K6" s="64">
        <f t="shared" ref="K6:K11" si="3">F6</f>
        <v>1011.9775000000001</v>
      </c>
      <c r="L6" s="10">
        <f t="shared" ref="L6:L11" si="4">ROUND(F6-D6,1)</f>
        <v>29.5</v>
      </c>
      <c r="M6" s="2" t="s">
        <v>30</v>
      </c>
    </row>
    <row r="7" spans="1:15" x14ac:dyDescent="0.25">
      <c r="A7" s="1" t="s">
        <v>7</v>
      </c>
      <c r="B7" s="10">
        <v>983.4</v>
      </c>
      <c r="C7" s="10">
        <v>1012.9</v>
      </c>
      <c r="D7" s="42">
        <v>1020.3</v>
      </c>
      <c r="E7" s="10"/>
      <c r="F7" s="10">
        <f t="shared" si="0"/>
        <v>1050.88375</v>
      </c>
      <c r="G7" s="10" t="s">
        <v>30</v>
      </c>
      <c r="H7" s="2">
        <f t="shared" si="1"/>
        <v>2.9975252376751946E-2</v>
      </c>
      <c r="I7" s="2" t="s">
        <v>64</v>
      </c>
      <c r="J7" s="30">
        <f t="shared" si="2"/>
        <v>1050.88375</v>
      </c>
      <c r="K7" s="64">
        <f t="shared" si="3"/>
        <v>1050.88375</v>
      </c>
      <c r="L7" s="10">
        <f t="shared" si="4"/>
        <v>30.6</v>
      </c>
      <c r="M7" s="2" t="s">
        <v>30</v>
      </c>
    </row>
    <row r="8" spans="1:15" x14ac:dyDescent="0.25">
      <c r="A8" s="1" t="s">
        <v>8</v>
      </c>
      <c r="B8" s="10">
        <v>995</v>
      </c>
      <c r="C8" s="10">
        <v>1024.9000000000001</v>
      </c>
      <c r="D8" s="42">
        <v>1032.3</v>
      </c>
      <c r="E8" s="10"/>
      <c r="F8" s="10">
        <f t="shared" si="0"/>
        <v>1063.3337500000002</v>
      </c>
      <c r="G8" s="10" t="s">
        <v>30</v>
      </c>
      <c r="H8" s="2">
        <f t="shared" si="1"/>
        <v>3.0062724014337194E-2</v>
      </c>
      <c r="I8" s="2" t="s">
        <v>64</v>
      </c>
      <c r="J8" s="30">
        <f t="shared" si="2"/>
        <v>1063.3337500000002</v>
      </c>
      <c r="K8" s="64">
        <f t="shared" si="3"/>
        <v>1063.3337500000002</v>
      </c>
      <c r="L8" s="10">
        <f t="shared" si="4"/>
        <v>31</v>
      </c>
      <c r="M8" s="2" t="s">
        <v>30</v>
      </c>
    </row>
    <row r="9" spans="1:15" x14ac:dyDescent="0.25">
      <c r="A9" s="1" t="s">
        <v>9</v>
      </c>
      <c r="B9" s="10">
        <v>1028.7</v>
      </c>
      <c r="C9" s="10">
        <v>1059.5999999999999</v>
      </c>
      <c r="D9" s="42">
        <v>1067.3</v>
      </c>
      <c r="E9" s="10"/>
      <c r="F9" s="10">
        <f t="shared" si="0"/>
        <v>1099.335</v>
      </c>
      <c r="G9" s="10" t="s">
        <v>30</v>
      </c>
      <c r="H9" s="2">
        <f t="shared" si="1"/>
        <v>3.0014991099035025E-2</v>
      </c>
      <c r="I9" s="2" t="s">
        <v>64</v>
      </c>
      <c r="J9" s="30">
        <f t="shared" si="2"/>
        <v>1099.335</v>
      </c>
      <c r="K9" s="64">
        <f t="shared" si="3"/>
        <v>1099.335</v>
      </c>
      <c r="L9" s="10">
        <f t="shared" si="4"/>
        <v>32</v>
      </c>
      <c r="M9" s="2" t="s">
        <v>30</v>
      </c>
    </row>
    <row r="10" spans="1:15" x14ac:dyDescent="0.25">
      <c r="A10" s="1" t="s">
        <v>10</v>
      </c>
      <c r="B10" s="10">
        <v>1084.0999999999999</v>
      </c>
      <c r="C10" s="10">
        <v>1116.5999999999999</v>
      </c>
      <c r="D10" s="42">
        <v>1124.8</v>
      </c>
      <c r="E10" s="10"/>
      <c r="F10" s="10">
        <f t="shared" si="0"/>
        <v>1158.4725000000001</v>
      </c>
      <c r="G10" s="10" t="s">
        <v>30</v>
      </c>
      <c r="H10" s="2">
        <f t="shared" si="1"/>
        <v>2.9936433143670099E-2</v>
      </c>
      <c r="I10" s="2" t="s">
        <v>64</v>
      </c>
      <c r="J10" s="30">
        <f t="shared" si="2"/>
        <v>1158.4725000000001</v>
      </c>
      <c r="K10" s="64">
        <f t="shared" si="3"/>
        <v>1158.4725000000001</v>
      </c>
      <c r="L10" s="10">
        <f t="shared" si="4"/>
        <v>33.700000000000003</v>
      </c>
      <c r="M10" s="2" t="s">
        <v>30</v>
      </c>
    </row>
    <row r="11" spans="1:15" x14ac:dyDescent="0.25">
      <c r="A11" s="1" t="s">
        <v>11</v>
      </c>
      <c r="B11" s="10">
        <v>1103.5999999999999</v>
      </c>
      <c r="C11" s="10">
        <v>1136.7</v>
      </c>
      <c r="D11" s="42">
        <v>1145</v>
      </c>
      <c r="E11" s="10"/>
      <c r="F11" s="10">
        <f t="shared" si="0"/>
        <v>1179.3262500000001</v>
      </c>
      <c r="G11" s="10" t="s">
        <v>30</v>
      </c>
      <c r="H11" s="2">
        <f t="shared" si="1"/>
        <v>2.9979257641921463E-2</v>
      </c>
      <c r="I11" s="2" t="s">
        <v>64</v>
      </c>
      <c r="J11" s="30">
        <f t="shared" si="2"/>
        <v>1179.3262500000001</v>
      </c>
      <c r="K11" s="64">
        <f t="shared" si="3"/>
        <v>1179.3262500000001</v>
      </c>
      <c r="L11" s="10">
        <f t="shared" si="4"/>
        <v>34.299999999999997</v>
      </c>
      <c r="M11" s="2" t="s">
        <v>30</v>
      </c>
    </row>
    <row r="12" spans="1:15" x14ac:dyDescent="0.25">
      <c r="B12" s="10"/>
      <c r="C12" s="10"/>
      <c r="D12" s="42"/>
      <c r="E12" s="10"/>
      <c r="F12" s="10"/>
      <c r="G12" s="10"/>
      <c r="H12" s="2"/>
      <c r="I12" s="2"/>
      <c r="J12" s="61"/>
      <c r="K12" s="34"/>
      <c r="L12" s="9"/>
    </row>
    <row r="13" spans="1:15" x14ac:dyDescent="0.25">
      <c r="A13" s="3" t="s">
        <v>12</v>
      </c>
      <c r="B13" s="10"/>
      <c r="C13" s="10"/>
      <c r="D13" s="42"/>
      <c r="E13" s="10"/>
      <c r="F13" s="10"/>
      <c r="G13" s="10"/>
      <c r="H13" s="2"/>
      <c r="I13" s="2"/>
      <c r="J13" s="61"/>
      <c r="K13" s="34"/>
      <c r="L13" s="9"/>
    </row>
    <row r="14" spans="1:15" x14ac:dyDescent="0.25">
      <c r="B14" s="10"/>
      <c r="C14" s="10"/>
      <c r="D14" s="42"/>
      <c r="E14" s="10"/>
      <c r="F14" s="10"/>
      <c r="G14" s="10"/>
      <c r="H14" s="2"/>
      <c r="I14" s="2"/>
      <c r="J14" s="61"/>
      <c r="K14" s="34"/>
      <c r="L14" s="9"/>
    </row>
    <row r="15" spans="1:15" ht="15.75" x14ac:dyDescent="0.25">
      <c r="A15" s="5" t="s">
        <v>8</v>
      </c>
      <c r="B15" s="12">
        <v>1144.2</v>
      </c>
      <c r="C15" s="66" t="s">
        <v>13</v>
      </c>
      <c r="D15" s="42">
        <v>1187.0999999999999</v>
      </c>
      <c r="E15" s="10"/>
      <c r="F15" s="10"/>
      <c r="G15" s="10"/>
      <c r="H15" s="2"/>
      <c r="I15" s="2"/>
      <c r="J15" s="61"/>
      <c r="K15" s="34"/>
      <c r="L15" s="9"/>
    </row>
    <row r="16" spans="1:15" ht="15.75" x14ac:dyDescent="0.25">
      <c r="A16" s="5" t="s">
        <v>9</v>
      </c>
      <c r="B16" s="12">
        <v>1183</v>
      </c>
      <c r="C16" s="66"/>
      <c r="D16" s="43">
        <v>1227.4000000000001</v>
      </c>
      <c r="E16" s="10"/>
      <c r="F16" s="10"/>
      <c r="G16" s="10"/>
      <c r="H16" s="2"/>
      <c r="I16" s="2"/>
      <c r="J16" s="61"/>
      <c r="K16" s="34"/>
      <c r="L16" s="9"/>
    </row>
    <row r="17" spans="1:24" ht="15.75" x14ac:dyDescent="0.25">
      <c r="A17" s="5" t="s">
        <v>10</v>
      </c>
      <c r="B17" s="12">
        <v>1246.8</v>
      </c>
      <c r="C17" s="66"/>
      <c r="D17" s="44">
        <v>1293.5999999999999</v>
      </c>
      <c r="E17" s="10"/>
      <c r="F17" s="10"/>
      <c r="G17" s="10"/>
      <c r="H17" s="2"/>
      <c r="I17" s="2"/>
      <c r="J17" s="61"/>
      <c r="K17" s="34"/>
      <c r="L17" s="9"/>
    </row>
    <row r="18" spans="1:24" ht="15.75" x14ac:dyDescent="0.25">
      <c r="A18" s="5" t="s">
        <v>11</v>
      </c>
      <c r="B18" s="12">
        <v>1269.0999999999999</v>
      </c>
      <c r="C18" s="66"/>
      <c r="D18" s="44">
        <v>1316.7</v>
      </c>
      <c r="E18" s="10"/>
      <c r="F18" s="10"/>
      <c r="G18" s="10"/>
      <c r="H18" s="2"/>
      <c r="I18" s="2"/>
      <c r="J18" s="61"/>
      <c r="K18" s="34"/>
      <c r="L18" s="9"/>
    </row>
    <row r="19" spans="1:24" x14ac:dyDescent="0.25">
      <c r="B19" s="10"/>
      <c r="C19" s="10"/>
      <c r="D19" s="42"/>
      <c r="E19" s="10"/>
      <c r="F19" s="10"/>
      <c r="G19" s="10"/>
      <c r="H19" s="2"/>
      <c r="I19" s="2"/>
      <c r="J19" s="61"/>
      <c r="K19" s="34"/>
      <c r="L19" s="9"/>
    </row>
    <row r="20" spans="1:24" x14ac:dyDescent="0.25">
      <c r="A20" s="3" t="s">
        <v>14</v>
      </c>
      <c r="B20" s="10"/>
      <c r="C20" s="10"/>
      <c r="D20" s="42"/>
      <c r="E20" s="10"/>
      <c r="F20" s="10"/>
      <c r="G20" s="10"/>
      <c r="H20" s="2"/>
      <c r="I20" s="2"/>
      <c r="J20" s="61"/>
      <c r="K20" s="34"/>
      <c r="L20" s="9"/>
    </row>
    <row r="21" spans="1:24" x14ac:dyDescent="0.25">
      <c r="B21" s="10"/>
      <c r="C21" s="13"/>
      <c r="D21" s="42"/>
      <c r="E21" s="10"/>
      <c r="F21" s="10"/>
      <c r="G21" s="10"/>
      <c r="H21" s="2"/>
      <c r="I21" s="2"/>
      <c r="J21" s="61"/>
      <c r="K21" s="34"/>
      <c r="L21" s="9"/>
    </row>
    <row r="22" spans="1:24" x14ac:dyDescent="0.25">
      <c r="A22" s="1" t="s">
        <v>15</v>
      </c>
      <c r="B22" s="10">
        <v>1047.5999999999999</v>
      </c>
      <c r="C22" s="10">
        <v>1101.5</v>
      </c>
      <c r="D22" s="42">
        <v>1086.9000000000001</v>
      </c>
      <c r="E22" s="17">
        <v>0.9</v>
      </c>
      <c r="F22" s="10">
        <f t="shared" si="0"/>
        <v>1142.8062500000001</v>
      </c>
      <c r="G22" s="10" t="s">
        <v>30</v>
      </c>
      <c r="H22" s="2">
        <f t="shared" si="1"/>
        <v>5.143642469408409E-2</v>
      </c>
      <c r="I22" s="28" t="s">
        <v>71</v>
      </c>
      <c r="J22" s="30">
        <f>ROUND(D22*1.03,1)</f>
        <v>1119.5</v>
      </c>
      <c r="K22" s="33">
        <f>F22</f>
        <v>1142.8062500000001</v>
      </c>
      <c r="L22" s="10">
        <f>ROUND(F22-D22,1)</f>
        <v>55.9</v>
      </c>
      <c r="M22" s="1" t="s">
        <v>30</v>
      </c>
      <c r="N22" s="21">
        <f>K22/$K$24</f>
        <v>0.89999182939782663</v>
      </c>
      <c r="O22" s="21">
        <f>J22/$J$24</f>
        <v>0.91649611133851816</v>
      </c>
      <c r="R22" s="10"/>
      <c r="T22" s="26"/>
      <c r="V22" s="27"/>
      <c r="X22" s="10"/>
    </row>
    <row r="23" spans="1:24" x14ac:dyDescent="0.25">
      <c r="A23" s="1" t="s">
        <v>16</v>
      </c>
      <c r="B23" s="10">
        <v>1089</v>
      </c>
      <c r="C23" s="10">
        <v>1162.7</v>
      </c>
      <c r="D23" s="42">
        <v>1129.8</v>
      </c>
      <c r="E23" s="21">
        <v>0.95</v>
      </c>
      <c r="F23" s="10">
        <f t="shared" si="0"/>
        <v>1206.3012500000002</v>
      </c>
      <c r="G23" s="10" t="s">
        <v>30</v>
      </c>
      <c r="H23" s="2">
        <f t="shared" si="1"/>
        <v>6.7712205700124151E-2</v>
      </c>
      <c r="I23" s="2" t="s">
        <v>65</v>
      </c>
      <c r="J23" s="30">
        <f>ROUND(F23-M23,1)</f>
        <v>1168.0999999999999</v>
      </c>
      <c r="K23" s="33">
        <f t="shared" ref="K23:K27" si="5">F23</f>
        <v>1206.3012500000002</v>
      </c>
      <c r="L23" s="10">
        <f>ROUND(F23-D23,1)</f>
        <v>76.5</v>
      </c>
      <c r="M23" s="2">
        <f t="shared" ref="M23:M45" si="6">ROUND(L23/2,2)</f>
        <v>38.25</v>
      </c>
      <c r="N23" s="21">
        <f t="shared" ref="N23:N45" si="7">K23/$K$24</f>
        <v>0.94999591469891342</v>
      </c>
      <c r="O23" s="21">
        <f t="shared" ref="O23:O27" si="8">J23/$J$24</f>
        <v>0.95628325828898886</v>
      </c>
      <c r="R23" s="10"/>
      <c r="X23" s="10"/>
    </row>
    <row r="24" spans="1:24" x14ac:dyDescent="0.25">
      <c r="A24" s="1" t="s">
        <v>17</v>
      </c>
      <c r="B24" s="10">
        <v>1130.9000000000001</v>
      </c>
      <c r="C24" s="19">
        <v>1223.9000000000001</v>
      </c>
      <c r="D24" s="42">
        <v>1173.3</v>
      </c>
      <c r="E24" s="21">
        <v>1</v>
      </c>
      <c r="F24" s="19">
        <f t="shared" si="0"/>
        <v>1269.7962500000001</v>
      </c>
      <c r="G24" s="10" t="s">
        <v>30</v>
      </c>
      <c r="H24" s="2">
        <f t="shared" si="1"/>
        <v>8.2243458620983673E-2</v>
      </c>
      <c r="I24" s="2" t="s">
        <v>65</v>
      </c>
      <c r="J24" s="30">
        <f t="shared" ref="J24:J26" si="9">ROUND(F24-M24,1)</f>
        <v>1221.5</v>
      </c>
      <c r="K24" s="33">
        <f t="shared" si="5"/>
        <v>1269.7962500000001</v>
      </c>
      <c r="L24" s="10">
        <f>ROUND(F24-D24,1)</f>
        <v>96.5</v>
      </c>
      <c r="M24" s="2">
        <f t="shared" si="6"/>
        <v>48.25</v>
      </c>
      <c r="N24" s="21">
        <f t="shared" si="7"/>
        <v>1</v>
      </c>
      <c r="O24" s="21">
        <f t="shared" si="8"/>
        <v>1</v>
      </c>
      <c r="R24" s="10"/>
      <c r="X24" s="10"/>
    </row>
    <row r="25" spans="1:24" x14ac:dyDescent="0.25">
      <c r="A25" s="1" t="s">
        <v>18</v>
      </c>
      <c r="B25" s="10">
        <v>1144.2</v>
      </c>
      <c r="C25" s="10">
        <v>1272.9000000000001</v>
      </c>
      <c r="D25" s="42">
        <v>1187.0999999999999</v>
      </c>
      <c r="E25" s="65">
        <v>1.04</v>
      </c>
      <c r="F25" s="10">
        <f t="shared" si="0"/>
        <v>1320.6337500000002</v>
      </c>
      <c r="G25" s="10" t="s">
        <v>30</v>
      </c>
      <c r="H25" s="2">
        <f t="shared" si="1"/>
        <v>0.11248736416477154</v>
      </c>
      <c r="I25" s="2" t="s">
        <v>65</v>
      </c>
      <c r="J25" s="30">
        <f t="shared" si="9"/>
        <v>1253.9000000000001</v>
      </c>
      <c r="K25" s="33">
        <f t="shared" si="5"/>
        <v>1320.6337500000002</v>
      </c>
      <c r="L25" s="10">
        <f>ROUND(F25-D25,1)</f>
        <v>133.5</v>
      </c>
      <c r="M25" s="2">
        <f t="shared" si="6"/>
        <v>66.75</v>
      </c>
      <c r="N25" s="65">
        <f t="shared" si="7"/>
        <v>1.0400359506495629</v>
      </c>
      <c r="O25" s="65">
        <f t="shared" si="8"/>
        <v>1.0265247646336473</v>
      </c>
      <c r="R25" s="10"/>
      <c r="X25" s="10"/>
    </row>
    <row r="26" spans="1:24" x14ac:dyDescent="0.25">
      <c r="A26" s="1" t="s">
        <v>19</v>
      </c>
      <c r="B26" s="10">
        <v>1183</v>
      </c>
      <c r="C26" s="10">
        <v>1321.8</v>
      </c>
      <c r="D26" s="43">
        <v>1227.4000000000001</v>
      </c>
      <c r="E26" s="21">
        <v>1.08</v>
      </c>
      <c r="F26" s="10">
        <f t="shared" si="0"/>
        <v>1371.3675000000001</v>
      </c>
      <c r="G26" s="10" t="s">
        <v>30</v>
      </c>
      <c r="H26" s="2">
        <f t="shared" si="1"/>
        <v>0.11729468795828578</v>
      </c>
      <c r="I26" s="2" t="s">
        <v>65</v>
      </c>
      <c r="J26" s="30">
        <f t="shared" si="9"/>
        <v>1299.4000000000001</v>
      </c>
      <c r="K26" s="33">
        <f t="shared" si="5"/>
        <v>1371.3675000000001</v>
      </c>
      <c r="L26" s="10">
        <f>ROUND(F26-D26,1)</f>
        <v>144</v>
      </c>
      <c r="M26" s="2">
        <f t="shared" si="6"/>
        <v>72</v>
      </c>
      <c r="N26" s="21">
        <f t="shared" si="7"/>
        <v>1.0799901952773918</v>
      </c>
      <c r="O26" s="21">
        <f t="shared" si="8"/>
        <v>1.063774048301269</v>
      </c>
      <c r="R26" s="11"/>
      <c r="X26" s="10"/>
    </row>
    <row r="27" spans="1:24" x14ac:dyDescent="0.25">
      <c r="A27" s="1" t="s">
        <v>20</v>
      </c>
      <c r="B27" s="10">
        <v>1246.8</v>
      </c>
      <c r="C27" s="10">
        <v>1370.8</v>
      </c>
      <c r="D27" s="44">
        <v>1293.5999999999999</v>
      </c>
      <c r="E27" s="21">
        <v>1.1200000000000001</v>
      </c>
      <c r="F27" s="10">
        <f t="shared" si="0"/>
        <v>1422.2050000000002</v>
      </c>
      <c r="G27" s="10">
        <f>(D27+D28)/2</f>
        <v>1305.1500000000001</v>
      </c>
      <c r="H27" s="2">
        <f>(F27-G27)/G27</f>
        <v>8.9687009156035752E-2</v>
      </c>
      <c r="I27" s="2" t="s">
        <v>65</v>
      </c>
      <c r="J27" s="30">
        <f>ROUND(F27-M27,1)</f>
        <v>1363.7</v>
      </c>
      <c r="K27" s="33">
        <f t="shared" si="5"/>
        <v>1422.2050000000002</v>
      </c>
      <c r="L27" s="10">
        <f>ROUND(F27-G27,1)</f>
        <v>117.1</v>
      </c>
      <c r="M27" s="2">
        <f t="shared" si="6"/>
        <v>58.55</v>
      </c>
      <c r="N27" s="21">
        <f t="shared" si="7"/>
        <v>1.1200261459269549</v>
      </c>
      <c r="O27" s="21">
        <f t="shared" si="8"/>
        <v>1.116414244781007</v>
      </c>
      <c r="R27" s="12"/>
      <c r="X27" s="10"/>
    </row>
    <row r="28" spans="1:24" x14ac:dyDescent="0.25">
      <c r="B28" s="15">
        <v>1269.0999999999999</v>
      </c>
      <c r="C28" s="10"/>
      <c r="D28" s="45">
        <v>1316.7</v>
      </c>
      <c r="E28" s="10"/>
      <c r="F28" s="10"/>
      <c r="G28" s="10"/>
      <c r="H28" s="2"/>
      <c r="I28" s="9"/>
      <c r="J28" s="29"/>
      <c r="K28" s="35"/>
      <c r="L28" s="2"/>
      <c r="M28" s="2"/>
      <c r="N28" s="21"/>
      <c r="O28" s="21"/>
    </row>
    <row r="29" spans="1:24" x14ac:dyDescent="0.25">
      <c r="A29" s="7" t="s">
        <v>21</v>
      </c>
      <c r="B29" s="10"/>
      <c r="C29" s="10"/>
      <c r="D29" s="42"/>
      <c r="E29" s="10"/>
      <c r="F29" s="10"/>
      <c r="G29" s="10"/>
      <c r="H29" s="2"/>
      <c r="I29" s="9"/>
      <c r="J29" s="29"/>
      <c r="K29" s="35"/>
      <c r="L29" s="2"/>
      <c r="M29" s="2"/>
      <c r="N29" s="21"/>
      <c r="O29" s="21"/>
    </row>
    <row r="30" spans="1:24" x14ac:dyDescent="0.25">
      <c r="A30" s="3" t="s">
        <v>22</v>
      </c>
      <c r="B30" s="10"/>
      <c r="C30" s="10"/>
      <c r="D30" s="42"/>
      <c r="E30" s="10"/>
      <c r="F30" s="10"/>
      <c r="G30" s="10"/>
      <c r="H30" s="2"/>
      <c r="I30" s="9"/>
      <c r="J30" s="29"/>
      <c r="K30" s="35"/>
      <c r="L30" s="2"/>
      <c r="M30" s="2"/>
      <c r="N30" s="21"/>
      <c r="O30" s="21"/>
    </row>
    <row r="31" spans="1:24" x14ac:dyDescent="0.25">
      <c r="B31" s="10"/>
      <c r="C31" s="10"/>
      <c r="D31" s="42"/>
      <c r="E31" s="10"/>
      <c r="F31" s="10"/>
      <c r="G31" s="10"/>
      <c r="H31" s="2"/>
      <c r="I31" s="9"/>
      <c r="J31" s="29"/>
      <c r="K31" s="35"/>
      <c r="L31" s="2"/>
      <c r="M31" s="2"/>
      <c r="N31" s="21"/>
      <c r="O31" s="21"/>
    </row>
    <row r="32" spans="1:24" x14ac:dyDescent="0.25">
      <c r="A32" s="1" t="s">
        <v>23</v>
      </c>
      <c r="B32" s="10"/>
      <c r="C32" s="14">
        <v>1101.5</v>
      </c>
      <c r="D32" s="42"/>
      <c r="E32" s="17">
        <v>0.9</v>
      </c>
      <c r="F32" s="10">
        <f t="shared" si="0"/>
        <v>1142.8062500000001</v>
      </c>
      <c r="G32" s="10" t="s">
        <v>30</v>
      </c>
      <c r="H32" s="2">
        <f>(F32-D33)/D33</f>
        <v>3.9292697344489071E-2</v>
      </c>
      <c r="I32" s="9" t="s">
        <v>71</v>
      </c>
      <c r="J32" s="30">
        <f>ROUND(D33*1.03,1)</f>
        <v>1132.5999999999999</v>
      </c>
      <c r="K32" s="33">
        <f>F32</f>
        <v>1142.8062500000001</v>
      </c>
      <c r="L32" s="10">
        <f>ROUND(F32-D33,1)</f>
        <v>43.2</v>
      </c>
      <c r="M32" s="2">
        <f t="shared" si="6"/>
        <v>21.6</v>
      </c>
      <c r="N32" s="21">
        <f t="shared" si="7"/>
        <v>0.89999182939782663</v>
      </c>
      <c r="O32" s="21">
        <f>J32/$J$37</f>
        <v>0.91221005154639179</v>
      </c>
    </row>
    <row r="33" spans="1:15" x14ac:dyDescent="0.25">
      <c r="A33" s="8" t="s">
        <v>24</v>
      </c>
      <c r="B33" s="16">
        <v>1059.9000000000001</v>
      </c>
      <c r="C33" s="14"/>
      <c r="D33" s="42">
        <v>1099.5999999999999</v>
      </c>
      <c r="E33" s="17"/>
      <c r="F33" s="10"/>
      <c r="G33" s="10"/>
      <c r="H33" s="2"/>
      <c r="I33" s="9"/>
      <c r="J33" s="29"/>
      <c r="K33" s="35"/>
      <c r="L33" s="10"/>
      <c r="M33" s="2"/>
      <c r="N33" s="21"/>
      <c r="O33" s="21"/>
    </row>
    <row r="34" spans="1:15" x14ac:dyDescent="0.25">
      <c r="A34" s="1" t="s">
        <v>25</v>
      </c>
      <c r="B34" s="14"/>
      <c r="C34" s="14">
        <v>1162.7</v>
      </c>
      <c r="D34" s="42"/>
      <c r="E34" s="21">
        <v>0.95</v>
      </c>
      <c r="F34" s="10">
        <f t="shared" si="0"/>
        <v>1206.3012500000002</v>
      </c>
      <c r="G34" s="10">
        <f>(D35+D36)/2</f>
        <v>1167.1500000000001</v>
      </c>
      <c r="H34" s="2">
        <f>(F34-G34)/G34</f>
        <v>3.3544317354239059E-2</v>
      </c>
      <c r="I34" s="9" t="s">
        <v>71</v>
      </c>
      <c r="J34" s="30">
        <f>ROUND(G34*1.03,1)</f>
        <v>1202.2</v>
      </c>
      <c r="K34" s="33">
        <f>F34</f>
        <v>1206.3012500000002</v>
      </c>
      <c r="L34" s="10">
        <f>ROUND(F34-G34,1)</f>
        <v>39.200000000000003</v>
      </c>
      <c r="M34" s="2">
        <f t="shared" si="6"/>
        <v>19.600000000000001</v>
      </c>
      <c r="N34" s="21">
        <f t="shared" si="7"/>
        <v>0.94999591469891342</v>
      </c>
      <c r="O34" s="21">
        <f t="shared" ref="O34:O48" si="10">J34/$J$37</f>
        <v>0.96826675257731964</v>
      </c>
    </row>
    <row r="35" spans="1:15" x14ac:dyDescent="0.25">
      <c r="A35" s="8" t="s">
        <v>24</v>
      </c>
      <c r="B35" s="12">
        <v>1121.2</v>
      </c>
      <c r="C35" s="14"/>
      <c r="D35" s="42">
        <v>1163.2</v>
      </c>
      <c r="E35" s="17"/>
      <c r="F35" s="10"/>
      <c r="G35" s="10"/>
      <c r="H35" s="2"/>
      <c r="I35" s="9"/>
      <c r="J35" s="30"/>
      <c r="K35" s="35"/>
      <c r="L35" s="10"/>
      <c r="M35" s="2"/>
      <c r="N35" s="21"/>
      <c r="O35" s="21"/>
    </row>
    <row r="36" spans="1:15" x14ac:dyDescent="0.25">
      <c r="A36" s="8" t="s">
        <v>26</v>
      </c>
      <c r="B36" s="12">
        <v>1128.8</v>
      </c>
      <c r="C36" s="14"/>
      <c r="D36" s="42">
        <v>1171.0999999999999</v>
      </c>
      <c r="E36" s="17"/>
      <c r="F36" s="10"/>
      <c r="G36" s="10"/>
      <c r="H36" s="2"/>
      <c r="I36" s="9"/>
      <c r="J36" s="30"/>
      <c r="K36" s="35"/>
      <c r="L36" s="10"/>
      <c r="M36" s="2"/>
      <c r="N36" s="21"/>
      <c r="O36" s="21"/>
    </row>
    <row r="37" spans="1:15" x14ac:dyDescent="0.25">
      <c r="A37" s="1" t="s">
        <v>27</v>
      </c>
      <c r="B37" s="14"/>
      <c r="C37" s="22">
        <v>1223.9000000000001</v>
      </c>
      <c r="D37" s="42"/>
      <c r="E37" s="21">
        <v>1</v>
      </c>
      <c r="F37" s="10">
        <f t="shared" si="0"/>
        <v>1269.7962500000001</v>
      </c>
      <c r="G37" s="10">
        <f>(D38+D39)/2</f>
        <v>1205.4000000000001</v>
      </c>
      <c r="H37" s="2">
        <f t="shared" ref="H37:H48" si="11">(F37-G37)/G37</f>
        <v>5.3423137547702011E-2</v>
      </c>
      <c r="I37" s="9" t="s">
        <v>71</v>
      </c>
      <c r="J37" s="30">
        <f t="shared" ref="J37" si="12">ROUND(G37*1.03,1)</f>
        <v>1241.5999999999999</v>
      </c>
      <c r="K37" s="33">
        <f>F37</f>
        <v>1269.7962500000001</v>
      </c>
      <c r="L37" s="10">
        <f>ROUND(F37-G37,1)</f>
        <v>64.400000000000006</v>
      </c>
      <c r="M37" s="2">
        <f t="shared" si="6"/>
        <v>32.200000000000003</v>
      </c>
      <c r="N37" s="21">
        <f t="shared" si="7"/>
        <v>1</v>
      </c>
      <c r="O37" s="21">
        <f t="shared" si="10"/>
        <v>1</v>
      </c>
    </row>
    <row r="38" spans="1:15" x14ac:dyDescent="0.25">
      <c r="A38" s="8" t="s">
        <v>28</v>
      </c>
      <c r="B38" s="12">
        <v>1144.2</v>
      </c>
      <c r="C38" s="14"/>
      <c r="D38" s="42">
        <v>1187.0999999999999</v>
      </c>
      <c r="E38" s="17"/>
      <c r="F38" s="10"/>
      <c r="G38" s="10"/>
      <c r="H38" s="2"/>
      <c r="I38" s="9"/>
      <c r="J38" s="29"/>
      <c r="K38" s="35"/>
      <c r="L38" s="10"/>
      <c r="M38" s="2"/>
      <c r="N38" s="21"/>
      <c r="O38" s="21"/>
    </row>
    <row r="39" spans="1:15" x14ac:dyDescent="0.25">
      <c r="A39" s="8" t="s">
        <v>26</v>
      </c>
      <c r="B39" s="12">
        <v>1179.5</v>
      </c>
      <c r="C39" s="14"/>
      <c r="D39" s="42">
        <v>1223.7</v>
      </c>
      <c r="E39" s="17"/>
      <c r="F39" s="10"/>
      <c r="G39" s="10"/>
      <c r="H39" s="2"/>
      <c r="I39" s="9"/>
      <c r="J39" s="29"/>
      <c r="K39" s="35"/>
      <c r="L39" s="10"/>
      <c r="M39" s="2"/>
      <c r="N39" s="21"/>
      <c r="O39" s="21"/>
    </row>
    <row r="40" spans="1:15" x14ac:dyDescent="0.25">
      <c r="A40" s="1" t="s">
        <v>29</v>
      </c>
      <c r="B40" s="14"/>
      <c r="C40" s="14">
        <v>1272.9000000000001</v>
      </c>
      <c r="D40" s="42"/>
      <c r="E40" s="21">
        <v>1.04</v>
      </c>
      <c r="F40" s="10">
        <f t="shared" si="0"/>
        <v>1320.6337500000002</v>
      </c>
      <c r="G40" s="10">
        <f>(D41+D42)/2</f>
        <v>1308.0999999999999</v>
      </c>
      <c r="H40" s="2">
        <f t="shared" si="11"/>
        <v>9.5816451341642715E-3</v>
      </c>
      <c r="I40" s="9" t="s">
        <v>64</v>
      </c>
      <c r="J40" s="30">
        <f>F40</f>
        <v>1320.6337500000002</v>
      </c>
      <c r="K40" s="33">
        <f>F40</f>
        <v>1320.6337500000002</v>
      </c>
      <c r="L40" s="10">
        <f>ROUND(F40-G40,1)</f>
        <v>12.5</v>
      </c>
      <c r="M40" s="2" t="s">
        <v>30</v>
      </c>
      <c r="N40" s="21">
        <f>K40/$K$24</f>
        <v>1.0400359506495629</v>
      </c>
      <c r="O40" s="21">
        <f t="shared" si="10"/>
        <v>1.0636547599871136</v>
      </c>
    </row>
    <row r="41" spans="1:15" x14ac:dyDescent="0.25">
      <c r="A41" s="8" t="s">
        <v>31</v>
      </c>
      <c r="B41" s="12">
        <v>1248.4000000000001</v>
      </c>
      <c r="C41" s="14"/>
      <c r="D41" s="42">
        <v>1295.2</v>
      </c>
      <c r="E41" s="17"/>
      <c r="F41" s="10"/>
      <c r="G41" s="10"/>
      <c r="H41" s="2"/>
      <c r="I41" s="9"/>
      <c r="J41" s="29"/>
      <c r="K41" s="35"/>
      <c r="L41" s="10"/>
      <c r="M41" s="2"/>
      <c r="N41" s="21"/>
      <c r="O41" s="21"/>
    </row>
    <row r="42" spans="1:15" x14ac:dyDescent="0.25">
      <c r="A42" s="8" t="s">
        <v>32</v>
      </c>
      <c r="B42" s="12">
        <v>1273.3</v>
      </c>
      <c r="C42" s="14"/>
      <c r="D42" s="42">
        <v>1321</v>
      </c>
      <c r="E42" s="17"/>
      <c r="F42" s="10"/>
      <c r="G42" s="10"/>
      <c r="H42" s="2"/>
      <c r="I42" s="9"/>
      <c r="J42" s="29"/>
      <c r="K42" s="35"/>
      <c r="L42" s="10"/>
      <c r="M42" s="2"/>
      <c r="N42" s="21"/>
      <c r="O42" s="21"/>
    </row>
    <row r="43" spans="1:15" x14ac:dyDescent="0.25">
      <c r="A43" s="8" t="s">
        <v>33</v>
      </c>
      <c r="B43" s="12">
        <v>1248.4000000000001</v>
      </c>
      <c r="C43" s="14"/>
      <c r="D43" s="42">
        <v>1295.2</v>
      </c>
      <c r="E43" s="17"/>
      <c r="F43" s="10"/>
      <c r="G43" s="10"/>
      <c r="H43" s="2"/>
      <c r="I43" s="9"/>
      <c r="J43" s="29"/>
      <c r="K43" s="35"/>
      <c r="L43" s="10"/>
      <c r="M43" s="2"/>
      <c r="N43" s="21"/>
      <c r="O43" s="21"/>
    </row>
    <row r="44" spans="1:15" x14ac:dyDescent="0.25">
      <c r="A44" s="8" t="s">
        <v>34</v>
      </c>
      <c r="B44" s="12">
        <v>1273.3</v>
      </c>
      <c r="C44" s="14"/>
      <c r="D44" s="42">
        <v>1321</v>
      </c>
      <c r="E44" s="17"/>
      <c r="F44" s="10"/>
      <c r="G44" s="10"/>
      <c r="H44" s="2"/>
      <c r="I44" s="9"/>
      <c r="J44" s="29"/>
      <c r="K44" s="35"/>
      <c r="L44" s="10"/>
      <c r="M44" s="2"/>
      <c r="N44" s="21"/>
      <c r="O44" s="21"/>
    </row>
    <row r="45" spans="1:15" x14ac:dyDescent="0.25">
      <c r="A45" s="1" t="s">
        <v>35</v>
      </c>
      <c r="B45" s="14"/>
      <c r="C45" s="14">
        <v>1321.8</v>
      </c>
      <c r="D45" s="42"/>
      <c r="E45" s="21">
        <v>1.08</v>
      </c>
      <c r="F45" s="10">
        <f t="shared" si="0"/>
        <v>1371.3675000000001</v>
      </c>
      <c r="G45" s="10">
        <f>(D43+D44)/2</f>
        <v>1308.0999999999999</v>
      </c>
      <c r="H45" s="2">
        <f t="shared" si="11"/>
        <v>4.8365950615396495E-2</v>
      </c>
      <c r="I45" s="9" t="s">
        <v>71</v>
      </c>
      <c r="J45" s="30">
        <f>ROUND(G45*1.03,1)</f>
        <v>1347.3</v>
      </c>
      <c r="K45" s="33">
        <f>F45</f>
        <v>1371.3675000000001</v>
      </c>
      <c r="L45" s="10">
        <f>ROUND(F45-G45,1)</f>
        <v>63.3</v>
      </c>
      <c r="M45" s="2">
        <f t="shared" si="6"/>
        <v>31.65</v>
      </c>
      <c r="N45" s="21">
        <f t="shared" si="7"/>
        <v>1.0799901952773918</v>
      </c>
      <c r="O45" s="21">
        <f t="shared" si="10"/>
        <v>1.0851320876288659</v>
      </c>
    </row>
    <row r="46" spans="1:15" x14ac:dyDescent="0.25">
      <c r="A46" s="8" t="s">
        <v>36</v>
      </c>
      <c r="B46" s="14">
        <v>1338.5</v>
      </c>
      <c r="C46" s="14"/>
      <c r="D46" s="42">
        <v>1388.7</v>
      </c>
      <c r="E46" s="17"/>
      <c r="F46" s="10"/>
      <c r="G46" s="10"/>
      <c r="H46" s="2"/>
      <c r="I46" s="18"/>
      <c r="J46" s="62"/>
      <c r="K46" s="36"/>
      <c r="L46" s="10"/>
      <c r="M46" s="2"/>
      <c r="N46" s="21"/>
      <c r="O46" s="21"/>
    </row>
    <row r="47" spans="1:15" x14ac:dyDescent="0.25">
      <c r="A47" s="8" t="s">
        <v>26</v>
      </c>
      <c r="B47" s="14">
        <v>1391.2</v>
      </c>
      <c r="C47" s="14"/>
      <c r="D47" s="42">
        <v>1443.4</v>
      </c>
      <c r="E47" s="17"/>
      <c r="F47" s="10"/>
      <c r="G47" s="10"/>
      <c r="H47" s="2"/>
      <c r="I47" s="18"/>
      <c r="J47" s="62"/>
      <c r="K47" s="36"/>
      <c r="L47" s="10"/>
      <c r="M47" s="2"/>
      <c r="N47" s="21"/>
      <c r="O47" s="21"/>
    </row>
    <row r="48" spans="1:15" x14ac:dyDescent="0.25">
      <c r="A48" s="1" t="s">
        <v>37</v>
      </c>
      <c r="B48" s="38" t="s">
        <v>30</v>
      </c>
      <c r="C48" s="14">
        <v>1370.8</v>
      </c>
      <c r="D48" s="41"/>
      <c r="E48" s="21">
        <v>1.1200000000000001</v>
      </c>
      <c r="F48" s="10">
        <f t="shared" si="0"/>
        <v>1422.2050000000002</v>
      </c>
      <c r="G48" s="10">
        <f>(D46+D47)/2</f>
        <v>1416.0500000000002</v>
      </c>
      <c r="H48" s="2">
        <f t="shared" si="11"/>
        <v>4.3465979308640037E-3</v>
      </c>
      <c r="I48" s="18" t="s">
        <v>64</v>
      </c>
      <c r="J48" s="63">
        <f>F48</f>
        <v>1422.2050000000002</v>
      </c>
      <c r="K48" s="37">
        <f>F48</f>
        <v>1422.2050000000002</v>
      </c>
      <c r="L48" s="10">
        <f>ROUND(F48-G48,1)</f>
        <v>6.2</v>
      </c>
      <c r="M48" s="2" t="s">
        <v>30</v>
      </c>
      <c r="N48" s="21">
        <f>K48/$K$24</f>
        <v>1.1200261459269549</v>
      </c>
      <c r="O48" s="21">
        <f t="shared" si="10"/>
        <v>1.14546150128866</v>
      </c>
    </row>
    <row r="49" spans="1:11" x14ac:dyDescent="0.25">
      <c r="F49" s="10"/>
      <c r="G49" s="10"/>
      <c r="H49" s="2"/>
      <c r="I49" s="18"/>
      <c r="J49" s="18"/>
      <c r="K49" s="18"/>
    </row>
    <row r="50" spans="1:11" x14ac:dyDescent="0.25">
      <c r="F50" s="10"/>
      <c r="G50" s="10"/>
      <c r="H50" s="2"/>
      <c r="I50" s="18"/>
      <c r="J50" s="18"/>
      <c r="K50" s="18"/>
    </row>
    <row r="51" spans="1:11" x14ac:dyDescent="0.25">
      <c r="F51" s="10"/>
      <c r="G51" s="10"/>
      <c r="H51" s="2"/>
      <c r="I51" s="18"/>
      <c r="J51" s="18"/>
      <c r="K51" s="18"/>
    </row>
    <row r="52" spans="1:11" x14ac:dyDescent="0.25">
      <c r="A52" s="25"/>
      <c r="F52" s="10"/>
      <c r="G52" s="10"/>
      <c r="H52" s="2"/>
      <c r="I52" s="18"/>
      <c r="J52" s="18"/>
      <c r="K52" s="18"/>
    </row>
    <row r="53" spans="1:11" x14ac:dyDescent="0.25">
      <c r="A53" s="23"/>
      <c r="C53" s="10"/>
      <c r="F53" s="10"/>
      <c r="G53" s="10"/>
      <c r="H53" s="2"/>
      <c r="I53" s="18"/>
      <c r="J53" s="18"/>
      <c r="K53" s="18"/>
    </row>
    <row r="54" spans="1:11" x14ac:dyDescent="0.25">
      <c r="A54" s="23"/>
      <c r="C54" s="10"/>
      <c r="F54" s="10"/>
      <c r="G54" s="10"/>
      <c r="H54" s="2"/>
      <c r="I54" s="18"/>
      <c r="J54" s="18"/>
      <c r="K54" s="18"/>
    </row>
    <row r="55" spans="1:11" x14ac:dyDescent="0.25">
      <c r="A55" s="8"/>
      <c r="C55" s="10"/>
      <c r="F55" s="10"/>
      <c r="G55" s="10"/>
      <c r="H55" s="2"/>
      <c r="I55" s="18"/>
      <c r="J55" s="18"/>
      <c r="K55" s="18"/>
    </row>
    <row r="56" spans="1:11" x14ac:dyDescent="0.25">
      <c r="A56" s="8"/>
      <c r="C56" s="10"/>
      <c r="F56" s="10"/>
      <c r="G56" s="10"/>
      <c r="H56" s="2"/>
      <c r="I56" s="18"/>
      <c r="J56" s="18"/>
      <c r="K56" s="18"/>
    </row>
    <row r="57" spans="1:11" x14ac:dyDescent="0.25">
      <c r="C57" s="19"/>
      <c r="F57" s="10"/>
      <c r="G57" s="10"/>
      <c r="H57" s="2"/>
      <c r="I57" s="18"/>
      <c r="J57" s="18"/>
      <c r="K57" s="18"/>
    </row>
    <row r="58" spans="1:11" x14ac:dyDescent="0.25">
      <c r="A58" s="25"/>
      <c r="F58" s="10"/>
      <c r="G58" s="10"/>
      <c r="H58" s="2"/>
    </row>
    <row r="59" spans="1:11" x14ac:dyDescent="0.25">
      <c r="A59" s="25"/>
      <c r="F59" s="10"/>
      <c r="G59" s="10"/>
      <c r="H59" s="2"/>
      <c r="I59" s="18"/>
      <c r="J59" s="18"/>
      <c r="K59" s="18"/>
    </row>
    <row r="60" spans="1:11" x14ac:dyDescent="0.25">
      <c r="A60" s="23"/>
      <c r="C60" s="10"/>
      <c r="F60" s="10"/>
      <c r="G60" s="10"/>
      <c r="H60" s="2"/>
      <c r="I60" s="18"/>
      <c r="J60" s="18"/>
      <c r="K60" s="18"/>
    </row>
    <row r="61" spans="1:11" x14ac:dyDescent="0.25">
      <c r="A61" s="23"/>
      <c r="C61" s="10"/>
      <c r="F61" s="10"/>
      <c r="G61" s="10"/>
      <c r="H61" s="2"/>
      <c r="I61" s="18"/>
      <c r="J61" s="18"/>
      <c r="K61" s="18"/>
    </row>
    <row r="62" spans="1:11" x14ac:dyDescent="0.25">
      <c r="A62" s="8"/>
      <c r="C62" s="10"/>
      <c r="F62" s="10"/>
      <c r="G62" s="10"/>
      <c r="H62" s="2"/>
      <c r="I62" s="18"/>
      <c r="J62" s="18"/>
      <c r="K62" s="18"/>
    </row>
    <row r="63" spans="1:11" x14ac:dyDescent="0.25">
      <c r="A63" s="8"/>
      <c r="C63" s="10"/>
      <c r="F63" s="10"/>
      <c r="G63" s="10"/>
      <c r="H63" s="2"/>
      <c r="I63" s="18"/>
      <c r="J63" s="18"/>
      <c r="K63" s="18"/>
    </row>
    <row r="64" spans="1:11" x14ac:dyDescent="0.25">
      <c r="C64" s="19"/>
      <c r="F64" s="10"/>
      <c r="G64" s="10"/>
      <c r="H64" s="2"/>
      <c r="I64" s="18"/>
      <c r="J64" s="18"/>
      <c r="K64" s="18"/>
    </row>
  </sheetData>
  <mergeCells count="1">
    <mergeCell ref="C15:C18"/>
  </mergeCells>
  <conditionalFormatting sqref="H5:H11 H22:H27 H32 H34 H37 H40 H45 H48">
    <cfRule type="cellIs" dxfId="5" priority="1" operator="lessThan">
      <formula>0.0301</formula>
    </cfRule>
    <cfRule type="cellIs" dxfId="4" priority="2" operator="between">
      <formula>0.031</formula>
      <formula>0.06</formula>
    </cfRule>
    <cfRule type="cellIs" dxfId="3" priority="3" operator="greaterThan">
      <formula>0.061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9A09-91D7-4E24-9F11-94976EE8AC0E}">
  <dimension ref="A1:H54"/>
  <sheetViews>
    <sheetView topLeftCell="A30" workbookViewId="0">
      <selection activeCell="D44" sqref="D44"/>
    </sheetView>
  </sheetViews>
  <sheetFormatPr defaultRowHeight="15" x14ac:dyDescent="0.25"/>
  <cols>
    <col min="1" max="1" width="11.140625" customWidth="1"/>
    <col min="2" max="2" width="58.5703125" customWidth="1"/>
    <col min="3" max="3" width="23.140625" customWidth="1"/>
    <col min="4" max="4" width="41.140625" customWidth="1"/>
    <col min="5" max="5" width="18.7109375" customWidth="1"/>
    <col min="6" max="6" width="18.140625" customWidth="1"/>
    <col min="7" max="7" width="17.85546875" customWidth="1"/>
    <col min="8" max="8" width="18.85546875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B2" s="7" t="s">
        <v>59</v>
      </c>
      <c r="C2" s="1"/>
      <c r="D2" s="1"/>
      <c r="E2" s="1"/>
      <c r="F2" s="1"/>
      <c r="G2" s="1"/>
      <c r="H2" s="1"/>
    </row>
    <row r="3" spans="1:8" ht="45" x14ac:dyDescent="0.25">
      <c r="A3" s="4" t="s">
        <v>60</v>
      </c>
      <c r="B3" s="3" t="s">
        <v>38</v>
      </c>
      <c r="C3" s="46" t="s">
        <v>73</v>
      </c>
      <c r="D3" s="3" t="s">
        <v>39</v>
      </c>
      <c r="E3" s="53" t="s">
        <v>66</v>
      </c>
      <c r="F3" s="6" t="s">
        <v>74</v>
      </c>
      <c r="G3" s="31" t="s">
        <v>67</v>
      </c>
      <c r="H3" s="4" t="s">
        <v>75</v>
      </c>
    </row>
    <row r="4" spans="1:8" x14ac:dyDescent="0.25">
      <c r="A4" s="39">
        <v>1</v>
      </c>
      <c r="B4" s="23" t="s">
        <v>40</v>
      </c>
      <c r="C4" s="47">
        <v>1086.9000000000001</v>
      </c>
      <c r="D4" s="24" t="s">
        <v>40</v>
      </c>
      <c r="E4" s="54">
        <v>1119.5</v>
      </c>
      <c r="F4" s="13">
        <f>E4-C4</f>
        <v>32.599999999999909</v>
      </c>
      <c r="G4" s="32">
        <v>1142.9000000000001</v>
      </c>
      <c r="H4" s="10">
        <f>G4-E4</f>
        <v>23.400000000000091</v>
      </c>
    </row>
    <row r="5" spans="1:8" x14ac:dyDescent="0.25">
      <c r="A5" s="39">
        <v>2</v>
      </c>
      <c r="B5" s="23" t="s">
        <v>41</v>
      </c>
      <c r="C5" s="47">
        <v>1129.8</v>
      </c>
      <c r="D5" s="24" t="s">
        <v>41</v>
      </c>
      <c r="E5" s="54">
        <v>1168.0999999999999</v>
      </c>
      <c r="F5" s="13">
        <f t="shared" ref="F5:F37" si="0">E5-C5</f>
        <v>38.299999999999955</v>
      </c>
      <c r="G5" s="32">
        <v>1206.4000000000001</v>
      </c>
      <c r="H5" s="10">
        <f t="shared" ref="H5:H34" si="1">G5-E5</f>
        <v>38.300000000000182</v>
      </c>
    </row>
    <row r="6" spans="1:8" x14ac:dyDescent="0.25">
      <c r="A6" s="39">
        <v>3</v>
      </c>
      <c r="B6" s="23" t="s">
        <v>42</v>
      </c>
      <c r="C6" s="47">
        <v>1173.3</v>
      </c>
      <c r="D6" s="24" t="s">
        <v>41</v>
      </c>
      <c r="E6" s="54">
        <v>1168.0999999999999</v>
      </c>
      <c r="F6" s="13">
        <f>E6-C6</f>
        <v>-5.2000000000000455</v>
      </c>
      <c r="G6" s="32">
        <v>1206.4000000000001</v>
      </c>
      <c r="H6" s="10">
        <f t="shared" si="1"/>
        <v>38.300000000000182</v>
      </c>
    </row>
    <row r="7" spans="1:8" x14ac:dyDescent="0.25">
      <c r="A7" s="39">
        <v>4</v>
      </c>
      <c r="B7" s="23" t="s">
        <v>43</v>
      </c>
      <c r="C7" s="47">
        <v>1187.0999999999999</v>
      </c>
      <c r="D7" s="24" t="s">
        <v>42</v>
      </c>
      <c r="E7" s="54">
        <v>1221.5</v>
      </c>
      <c r="F7" s="13">
        <f>E7-C7</f>
        <v>34.400000000000091</v>
      </c>
      <c r="G7" s="32">
        <v>1269.9000000000001</v>
      </c>
      <c r="H7" s="10">
        <f t="shared" si="1"/>
        <v>48.400000000000091</v>
      </c>
    </row>
    <row r="8" spans="1:8" ht="30" x14ac:dyDescent="0.25">
      <c r="A8" s="39">
        <v>5</v>
      </c>
      <c r="B8" s="23" t="s">
        <v>44</v>
      </c>
      <c r="C8" s="48">
        <v>1227.4000000000001</v>
      </c>
      <c r="D8" s="24" t="s">
        <v>43</v>
      </c>
      <c r="E8" s="54">
        <v>1253.9000000000001</v>
      </c>
      <c r="F8" s="13">
        <f t="shared" ref="F8:F11" si="2">E8-C8</f>
        <v>26.5</v>
      </c>
      <c r="G8" s="32">
        <v>1320.7</v>
      </c>
      <c r="H8" s="10">
        <f t="shared" si="1"/>
        <v>66.799999999999955</v>
      </c>
    </row>
    <row r="9" spans="1:8" ht="30" x14ac:dyDescent="0.25">
      <c r="A9" s="39">
        <v>6</v>
      </c>
      <c r="B9" s="23" t="s">
        <v>45</v>
      </c>
      <c r="C9" s="48">
        <v>1227.4000000000001</v>
      </c>
      <c r="D9" s="24" t="s">
        <v>46</v>
      </c>
      <c r="E9" s="54">
        <v>1299.4000000000001</v>
      </c>
      <c r="F9" s="13">
        <f t="shared" si="2"/>
        <v>72</v>
      </c>
      <c r="G9" s="32">
        <v>1371.4</v>
      </c>
      <c r="H9" s="10">
        <f t="shared" si="1"/>
        <v>72</v>
      </c>
    </row>
    <row r="10" spans="1:8" x14ac:dyDescent="0.25">
      <c r="A10" s="39">
        <v>7</v>
      </c>
      <c r="B10" s="23" t="s">
        <v>47</v>
      </c>
      <c r="C10" s="48">
        <v>1293.5999999999999</v>
      </c>
      <c r="D10" s="24" t="s">
        <v>46</v>
      </c>
      <c r="E10" s="54">
        <v>1299.4000000000001</v>
      </c>
      <c r="F10" s="13">
        <f t="shared" si="2"/>
        <v>5.8000000000001819</v>
      </c>
      <c r="G10" s="32">
        <v>1371.4</v>
      </c>
      <c r="H10" s="10">
        <f t="shared" si="1"/>
        <v>72</v>
      </c>
    </row>
    <row r="11" spans="1:8" x14ac:dyDescent="0.25">
      <c r="A11" s="39">
        <v>8</v>
      </c>
      <c r="B11" s="23" t="s">
        <v>48</v>
      </c>
      <c r="C11" s="49">
        <v>1316.7</v>
      </c>
      <c r="D11" s="24" t="s">
        <v>47</v>
      </c>
      <c r="E11" s="54">
        <v>1363.7</v>
      </c>
      <c r="F11" s="13">
        <f t="shared" si="2"/>
        <v>47</v>
      </c>
      <c r="G11" s="32">
        <v>1422.2</v>
      </c>
      <c r="H11" s="10">
        <f t="shared" si="1"/>
        <v>58.5</v>
      </c>
    </row>
    <row r="12" spans="1:8" x14ac:dyDescent="0.25">
      <c r="B12" s="1"/>
      <c r="C12" s="41"/>
      <c r="D12" s="1"/>
      <c r="E12" s="55"/>
      <c r="F12" s="13"/>
      <c r="G12" s="32"/>
      <c r="H12" s="10"/>
    </row>
    <row r="13" spans="1:8" x14ac:dyDescent="0.25">
      <c r="B13" s="25" t="s">
        <v>61</v>
      </c>
      <c r="C13" s="41"/>
      <c r="D13" s="1"/>
      <c r="E13" s="55"/>
      <c r="F13" s="13"/>
      <c r="G13" s="32"/>
      <c r="H13" s="10"/>
    </row>
    <row r="14" spans="1:8" x14ac:dyDescent="0.25">
      <c r="B14" s="23" t="s">
        <v>49</v>
      </c>
      <c r="C14" s="50">
        <v>1114.5999999999999</v>
      </c>
      <c r="D14" s="1" t="s">
        <v>40</v>
      </c>
      <c r="E14" s="56">
        <v>1119.5</v>
      </c>
      <c r="F14" s="13">
        <f>E14-C14</f>
        <v>4.9000000000000909</v>
      </c>
      <c r="G14" s="32">
        <v>1142.9000000000001</v>
      </c>
      <c r="H14" s="10">
        <f t="shared" si="1"/>
        <v>23.400000000000091</v>
      </c>
    </row>
    <row r="15" spans="1:8" x14ac:dyDescent="0.25">
      <c r="B15" s="23" t="s">
        <v>50</v>
      </c>
      <c r="C15" s="51">
        <v>1114.5999999999999</v>
      </c>
      <c r="D15" s="1" t="s">
        <v>41</v>
      </c>
      <c r="E15" s="56">
        <v>1168.0999999999999</v>
      </c>
      <c r="F15" s="13">
        <f>E15-C15</f>
        <v>53.5</v>
      </c>
      <c r="G15" s="32">
        <v>1206.4000000000001</v>
      </c>
      <c r="H15" s="10">
        <f t="shared" si="1"/>
        <v>38.300000000000182</v>
      </c>
    </row>
    <row r="16" spans="1:8" x14ac:dyDescent="0.25">
      <c r="B16" s="8" t="s">
        <v>51</v>
      </c>
      <c r="C16" s="50">
        <v>1132</v>
      </c>
      <c r="D16" s="1" t="s">
        <v>41</v>
      </c>
      <c r="E16" s="56">
        <v>1168.0999999999999</v>
      </c>
      <c r="F16" s="13">
        <f>E16-C16</f>
        <v>36.099999999999909</v>
      </c>
      <c r="G16" s="32">
        <v>1206.4000000000001</v>
      </c>
      <c r="H16" s="10">
        <f t="shared" si="1"/>
        <v>38.300000000000182</v>
      </c>
    </row>
    <row r="17" spans="2:8" x14ac:dyDescent="0.25">
      <c r="B17" s="8" t="s">
        <v>52</v>
      </c>
      <c r="C17" s="50">
        <v>1150.2</v>
      </c>
      <c r="D17" s="1" t="s">
        <v>41</v>
      </c>
      <c r="E17" s="56">
        <v>1168.0999999999999</v>
      </c>
      <c r="F17" s="13">
        <f>E17-C17</f>
        <v>17.899999999999864</v>
      </c>
      <c r="G17" s="32">
        <v>1206.4000000000001</v>
      </c>
      <c r="H17" s="10">
        <f t="shared" si="1"/>
        <v>38.300000000000182</v>
      </c>
    </row>
    <row r="18" spans="2:8" x14ac:dyDescent="0.25">
      <c r="B18" s="1" t="s">
        <v>53</v>
      </c>
      <c r="C18" s="50">
        <v>1187.0999999999999</v>
      </c>
      <c r="D18" s="1" t="s">
        <v>42</v>
      </c>
      <c r="E18" s="56">
        <v>1221.5</v>
      </c>
      <c r="F18" s="13">
        <f>E18-C18</f>
        <v>34.400000000000091</v>
      </c>
      <c r="G18" s="32">
        <v>1269.9000000000001</v>
      </c>
      <c r="H18" s="10">
        <f t="shared" si="1"/>
        <v>48.400000000000091</v>
      </c>
    </row>
    <row r="19" spans="2:8" x14ac:dyDescent="0.25">
      <c r="B19" s="1"/>
      <c r="C19" s="41"/>
      <c r="D19" s="1"/>
      <c r="E19" s="55"/>
      <c r="F19" s="13"/>
      <c r="G19" s="32"/>
      <c r="H19" s="10"/>
    </row>
    <row r="20" spans="2:8" x14ac:dyDescent="0.25">
      <c r="B20" s="7" t="s">
        <v>21</v>
      </c>
      <c r="C20" s="41"/>
      <c r="D20" s="1"/>
      <c r="E20" s="55"/>
      <c r="F20" s="13"/>
      <c r="G20" s="32"/>
      <c r="H20" s="10"/>
    </row>
    <row r="21" spans="2:8" x14ac:dyDescent="0.25">
      <c r="B21" s="3" t="s">
        <v>23</v>
      </c>
      <c r="C21" s="41"/>
      <c r="D21" s="1"/>
      <c r="E21" s="55"/>
      <c r="F21" s="13"/>
      <c r="G21" s="32"/>
      <c r="H21" s="10"/>
    </row>
    <row r="22" spans="2:8" x14ac:dyDescent="0.25">
      <c r="B22" s="1" t="s">
        <v>54</v>
      </c>
      <c r="C22" s="47">
        <v>1099.5999999999999</v>
      </c>
      <c r="D22" s="1" t="s">
        <v>23</v>
      </c>
      <c r="E22" s="57">
        <v>1132.5999999999999</v>
      </c>
      <c r="F22" s="13">
        <f>E22-C22</f>
        <v>33</v>
      </c>
      <c r="G22" s="33">
        <v>1142.8062500000001</v>
      </c>
      <c r="H22" s="10">
        <f t="shared" si="1"/>
        <v>10.206250000000182</v>
      </c>
    </row>
    <row r="23" spans="2:8" x14ac:dyDescent="0.25">
      <c r="B23" s="1" t="s">
        <v>55</v>
      </c>
      <c r="C23" s="47">
        <v>1099.5999999999999</v>
      </c>
      <c r="D23" s="1" t="s">
        <v>25</v>
      </c>
      <c r="E23" s="57">
        <v>1202.2</v>
      </c>
      <c r="F23" s="13">
        <f>E23-C23</f>
        <v>102.60000000000014</v>
      </c>
      <c r="G23" s="33">
        <v>1206.3012500000002</v>
      </c>
      <c r="H23" s="10">
        <f t="shared" si="1"/>
        <v>4.1012500000001637</v>
      </c>
    </row>
    <row r="24" spans="2:8" x14ac:dyDescent="0.25">
      <c r="B24" s="3" t="s">
        <v>25</v>
      </c>
      <c r="C24" s="52"/>
      <c r="D24" s="1"/>
      <c r="E24" s="57"/>
      <c r="F24" s="13"/>
      <c r="G24" s="33"/>
      <c r="H24" s="10"/>
    </row>
    <row r="25" spans="2:8" x14ac:dyDescent="0.25">
      <c r="B25" s="1" t="s">
        <v>24</v>
      </c>
      <c r="C25" s="47">
        <v>1163.2</v>
      </c>
      <c r="D25" s="1" t="s">
        <v>25</v>
      </c>
      <c r="E25" s="57">
        <v>1202.2</v>
      </c>
      <c r="F25" s="13">
        <f t="shared" si="0"/>
        <v>39</v>
      </c>
      <c r="G25" s="33">
        <v>1206.3012500000002</v>
      </c>
      <c r="H25" s="10">
        <f t="shared" si="1"/>
        <v>4.1012500000001637</v>
      </c>
    </row>
    <row r="26" spans="2:8" x14ac:dyDescent="0.25">
      <c r="B26" s="1" t="s">
        <v>26</v>
      </c>
      <c r="C26" s="47">
        <v>1171.0999999999999</v>
      </c>
      <c r="D26" s="1" t="s">
        <v>25</v>
      </c>
      <c r="E26" s="57">
        <v>1202.2</v>
      </c>
      <c r="F26" s="13">
        <f t="shared" si="0"/>
        <v>31.100000000000136</v>
      </c>
      <c r="G26" s="33">
        <v>1206.3012500000002</v>
      </c>
      <c r="H26" s="10">
        <f t="shared" si="1"/>
        <v>4.1012500000001637</v>
      </c>
    </row>
    <row r="27" spans="2:8" x14ac:dyDescent="0.25">
      <c r="B27" s="3" t="s">
        <v>27</v>
      </c>
      <c r="C27" s="52"/>
      <c r="D27" s="1"/>
      <c r="E27" s="57"/>
      <c r="F27" s="13"/>
      <c r="G27" s="33"/>
      <c r="H27" s="10"/>
    </row>
    <row r="28" spans="2:8" x14ac:dyDescent="0.25">
      <c r="B28" s="1" t="s">
        <v>24</v>
      </c>
      <c r="C28" s="47">
        <v>1187.0999999999999</v>
      </c>
      <c r="D28" s="1" t="s">
        <v>27</v>
      </c>
      <c r="E28" s="57">
        <v>1241.5999999999999</v>
      </c>
      <c r="F28" s="13">
        <f t="shared" si="0"/>
        <v>54.5</v>
      </c>
      <c r="G28" s="33">
        <v>1269.7962500000001</v>
      </c>
      <c r="H28" s="10">
        <f t="shared" si="1"/>
        <v>28.196250000000191</v>
      </c>
    </row>
    <row r="29" spans="2:8" x14ac:dyDescent="0.25">
      <c r="B29" s="1" t="s">
        <v>26</v>
      </c>
      <c r="C29" s="47">
        <v>1223.7</v>
      </c>
      <c r="D29" s="1" t="s">
        <v>27</v>
      </c>
      <c r="E29" s="57">
        <v>1241.5999999999999</v>
      </c>
      <c r="F29" s="13">
        <f t="shared" si="0"/>
        <v>17.899999999999864</v>
      </c>
      <c r="G29" s="33">
        <v>1269.7962500000001</v>
      </c>
      <c r="H29" s="10">
        <f t="shared" si="1"/>
        <v>28.196250000000191</v>
      </c>
    </row>
    <row r="30" spans="2:8" x14ac:dyDescent="0.25">
      <c r="B30" s="3" t="s">
        <v>29</v>
      </c>
      <c r="C30" s="52"/>
      <c r="D30" s="1"/>
      <c r="E30" s="58"/>
      <c r="F30" s="13"/>
      <c r="G30" s="33"/>
      <c r="H30" s="10"/>
    </row>
    <row r="31" spans="2:8" x14ac:dyDescent="0.25">
      <c r="B31" s="1" t="s">
        <v>56</v>
      </c>
      <c r="C31" s="47">
        <v>1295.2</v>
      </c>
      <c r="D31" s="1" t="s">
        <v>29</v>
      </c>
      <c r="E31" s="57">
        <v>1320.6337500000002</v>
      </c>
      <c r="F31" s="13">
        <f t="shared" si="0"/>
        <v>25.433750000000146</v>
      </c>
      <c r="G31" s="33">
        <v>1320.6337500000002</v>
      </c>
      <c r="H31" s="10">
        <f t="shared" si="1"/>
        <v>0</v>
      </c>
    </row>
    <row r="32" spans="2:8" x14ac:dyDescent="0.25">
      <c r="B32" s="1" t="s">
        <v>76</v>
      </c>
      <c r="C32" s="47">
        <v>1321</v>
      </c>
      <c r="D32" s="1" t="s">
        <v>29</v>
      </c>
      <c r="E32" s="57">
        <v>1320.6337500000002</v>
      </c>
      <c r="F32" s="13">
        <f t="shared" si="0"/>
        <v>-0.36624999999980901</v>
      </c>
      <c r="G32" s="33">
        <v>1320.6337500000002</v>
      </c>
      <c r="H32" s="10">
        <f t="shared" si="1"/>
        <v>0</v>
      </c>
    </row>
    <row r="33" spans="2:8" x14ac:dyDescent="0.25">
      <c r="B33" s="1" t="s">
        <v>57</v>
      </c>
      <c r="C33" s="47">
        <v>1295.2</v>
      </c>
      <c r="D33" s="1" t="s">
        <v>35</v>
      </c>
      <c r="E33" s="57">
        <v>1347.3</v>
      </c>
      <c r="F33" s="13">
        <f t="shared" si="0"/>
        <v>52.099999999999909</v>
      </c>
      <c r="G33" s="33">
        <v>1371.3675000000001</v>
      </c>
      <c r="H33" s="10">
        <f t="shared" si="1"/>
        <v>24.067500000000109</v>
      </c>
    </row>
    <row r="34" spans="2:8" x14ac:dyDescent="0.25">
      <c r="B34" s="1" t="s">
        <v>58</v>
      </c>
      <c r="C34" s="47">
        <v>1321</v>
      </c>
      <c r="D34" s="1" t="s">
        <v>35</v>
      </c>
      <c r="E34" s="57">
        <v>1347.3</v>
      </c>
      <c r="F34" s="13">
        <f t="shared" si="0"/>
        <v>26.299999999999955</v>
      </c>
      <c r="G34" s="33">
        <v>1371.3675000000001</v>
      </c>
      <c r="H34" s="10">
        <f t="shared" si="1"/>
        <v>24.067500000000109</v>
      </c>
    </row>
    <row r="35" spans="2:8" x14ac:dyDescent="0.25">
      <c r="B35" s="3" t="s">
        <v>35</v>
      </c>
      <c r="C35" s="52"/>
      <c r="D35" s="1"/>
      <c r="E35" s="58"/>
      <c r="F35" s="13"/>
      <c r="G35" s="33"/>
      <c r="H35" s="10"/>
    </row>
    <row r="36" spans="2:8" x14ac:dyDescent="0.25">
      <c r="B36" s="1" t="s">
        <v>24</v>
      </c>
      <c r="C36" s="47">
        <v>1388.7</v>
      </c>
      <c r="D36" s="1" t="s">
        <v>37</v>
      </c>
      <c r="E36" s="57">
        <v>1422.2050000000002</v>
      </c>
      <c r="F36" s="13">
        <f t="shared" si="0"/>
        <v>33.505000000000109</v>
      </c>
      <c r="G36" s="33">
        <v>1422.2050000000002</v>
      </c>
      <c r="H36" s="10">
        <f>G36-E36</f>
        <v>0</v>
      </c>
    </row>
    <row r="37" spans="2:8" x14ac:dyDescent="0.25">
      <c r="B37" s="1" t="s">
        <v>26</v>
      </c>
      <c r="C37" s="47">
        <v>1443.4</v>
      </c>
      <c r="D37" s="1" t="s">
        <v>37</v>
      </c>
      <c r="E37" s="57">
        <v>1422.2050000000002</v>
      </c>
      <c r="F37" s="13">
        <f t="shared" si="0"/>
        <v>-21.194999999999936</v>
      </c>
      <c r="G37" s="33">
        <v>1422.2050000000002</v>
      </c>
      <c r="H37" s="10">
        <f>G37-E37</f>
        <v>0</v>
      </c>
    </row>
    <row r="38" spans="2:8" x14ac:dyDescent="0.25">
      <c r="B38" s="1"/>
      <c r="C38" s="41"/>
      <c r="D38" s="1"/>
      <c r="E38" s="59"/>
      <c r="F38" s="1"/>
      <c r="G38" s="32"/>
      <c r="H38" s="10"/>
    </row>
    <row r="39" spans="2:8" x14ac:dyDescent="0.25">
      <c r="B39" s="25" t="s">
        <v>79</v>
      </c>
      <c r="C39" s="41"/>
      <c r="D39" s="1"/>
      <c r="E39" s="55"/>
      <c r="F39" s="13"/>
      <c r="G39" s="32"/>
      <c r="H39" s="10"/>
    </row>
    <row r="40" spans="2:8" x14ac:dyDescent="0.25">
      <c r="B40" s="23" t="s">
        <v>49</v>
      </c>
      <c r="C40" s="50">
        <v>1114.5999999999999</v>
      </c>
      <c r="D40" s="1" t="s">
        <v>23</v>
      </c>
      <c r="E40" s="56"/>
      <c r="F40" s="13"/>
      <c r="G40" s="32"/>
      <c r="H40" s="10"/>
    </row>
    <row r="41" spans="2:8" x14ac:dyDescent="0.25">
      <c r="B41" s="23" t="s">
        <v>50</v>
      </c>
      <c r="C41" s="51">
        <v>1114.5999999999999</v>
      </c>
      <c r="D41" s="1" t="s">
        <v>25</v>
      </c>
      <c r="E41" s="56"/>
      <c r="F41" s="13"/>
      <c r="G41" s="32"/>
      <c r="H41" s="10"/>
    </row>
    <row r="42" spans="2:8" x14ac:dyDescent="0.25">
      <c r="B42" s="8" t="s">
        <v>51</v>
      </c>
      <c r="C42" s="50">
        <v>1132</v>
      </c>
      <c r="D42" s="1" t="s">
        <v>25</v>
      </c>
      <c r="E42" s="56"/>
      <c r="F42" s="13"/>
      <c r="G42" s="32"/>
      <c r="H42" s="10"/>
    </row>
    <row r="43" spans="2:8" x14ac:dyDescent="0.25">
      <c r="B43" s="8" t="s">
        <v>52</v>
      </c>
      <c r="C43" s="50">
        <v>1150.2</v>
      </c>
      <c r="D43" s="1" t="s">
        <v>25</v>
      </c>
      <c r="E43" s="56"/>
      <c r="F43" s="13"/>
      <c r="G43" s="60"/>
      <c r="H43" s="10"/>
    </row>
    <row r="44" spans="2:8" x14ac:dyDescent="0.25">
      <c r="B44" s="1" t="s">
        <v>53</v>
      </c>
      <c r="C44" s="50">
        <v>1187.0999999999999</v>
      </c>
      <c r="D44" s="1" t="s">
        <v>27</v>
      </c>
      <c r="E44" s="56"/>
      <c r="F44" s="13"/>
      <c r="G44" s="32"/>
      <c r="H44" s="10"/>
    </row>
    <row r="54" spans="4:4" x14ac:dyDescent="0.25">
      <c r="D54" s="1"/>
    </row>
  </sheetData>
  <conditionalFormatting sqref="F1:F1048576">
    <cfRule type="cellIs" dxfId="2" priority="3" operator="lessThan">
      <formula>0</formula>
    </cfRule>
  </conditionalFormatting>
  <conditionalFormatting sqref="H4:H37">
    <cfRule type="cellIs" dxfId="1" priority="2" operator="lessThan">
      <formula>0</formula>
    </cfRule>
  </conditionalFormatting>
  <conditionalFormatting sqref="H39:H44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respondence Document" ma:contentTypeID="0x010100E24154AD03135D4C87958BD74C4E26F3010014EE49C47BE53341A392C4D59133FF76" ma:contentTypeVersion="22" ma:contentTypeDescription="" ma:contentTypeScope="" ma:versionID="2cff8ff9c97669cc83038679d5283dcf">
  <xsd:schema xmlns:xsd="http://www.w3.org/2001/XMLSchema" xmlns:xs="http://www.w3.org/2001/XMLSchema" xmlns:p="http://schemas.microsoft.com/office/2006/metadata/properties" xmlns:ns2="53a98cf3-46d4-4466-8023-bde65c48be9a" xmlns:ns3="cd44215e-42a6-4a4f-905a-200d92c3b38f" xmlns:ns4="499f7a69-d5e5-48f4-bc9c-aa6ee02b1ced" targetNamespace="http://schemas.microsoft.com/office/2006/metadata/properties" ma:root="true" ma:fieldsID="d58d3bd24b5b3749c391c0ba9177eac5" ns2:_="" ns3:_="" ns4:_="">
    <xsd:import namespace="53a98cf3-46d4-4466-8023-bde65c48be9a"/>
    <xsd:import namespace="cd44215e-42a6-4a4f-905a-200d92c3b38f"/>
    <xsd:import namespace="499f7a69-d5e5-48f4-bc9c-aa6ee02b1ced"/>
    <xsd:element name="properties">
      <xsd:complexType>
        <xsd:sequence>
          <xsd:element name="documentManagement">
            <xsd:complexType>
              <xsd:all>
                <xsd:element ref="ns2:CPDCTargetLocations" minOccurs="0"/>
                <xsd:element ref="ns2:g42197faab784ee7b26608eedd7ac8f6" minOccurs="0"/>
                <xsd:element ref="ns3:TaxCatchAll" minOccurs="0"/>
                <xsd:element ref="ns3:TaxCatchAllLabel" minOccurs="0"/>
                <xsd:element ref="ns2:da0712ef59e24bedacda463dfcd14c1d" minOccurs="0"/>
                <xsd:element ref="ns2:CPDCSubject" minOccurs="0"/>
                <xsd:element ref="ns2:CPDCDescription" minOccurs="0"/>
                <xsd:element ref="ns2:CPDCPublishedDate" minOccurs="0"/>
                <xsd:element ref="ns2:CaseHQSourceDocPath" minOccurs="0"/>
                <xsd:element ref="ns2:CaseHQCreatedDate" minOccurs="0"/>
                <xsd:element ref="ns2:CaseHQLastModifiedDate" minOccurs="0"/>
                <xsd:element ref="ns2:CPDCOrganisation" minOccurs="0"/>
                <xsd:element ref="ns2:CPDCDocumentDate" minOccurs="0"/>
                <xsd:element ref="ns2:CPDCCaseNumber" minOccurs="0"/>
                <xsd:element ref="ns2:CPDCCaseName" minOccurs="0"/>
                <xsd:element ref="ns2:gf7c5bdff4b141e3b8f39ef5b41cc2ba" minOccurs="0"/>
                <xsd:element ref="ns2:md082139e7c749679a296d6bb5641e77" minOccurs="0"/>
                <xsd:element ref="ns2:CPDCMajorCase" minOccurs="0"/>
                <xsd:element ref="ns3:l1c543b892b64715b70e78478f3e6f40" minOccurs="0"/>
                <xsd:element ref="ns3:CPDCSystemMessag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8cf3-46d4-4466-8023-bde65c48be9a" elementFormDefault="qualified">
    <xsd:import namespace="http://schemas.microsoft.com/office/2006/documentManagement/types"/>
    <xsd:import namespace="http://schemas.microsoft.com/office/infopath/2007/PartnerControls"/>
    <xsd:element name="CPDCTargetLocations" ma:index="8" nillable="true" ma:displayName="Target Locations" ma:description="Comma separated list of target locations." ma:hidden="true" ma:internalName="CPDCTargetLocations" ma:readOnly="false">
      <xsd:simpleType>
        <xsd:restriction base="dms:Note"/>
      </xsd:simpleType>
    </xsd:element>
    <xsd:element name="g42197faab784ee7b26608eedd7ac8f6" ma:index="9" nillable="true" ma:taxonomy="true" ma:internalName="g42197faab784ee7b26608eedd7ac8f6" ma:taxonomyFieldName="CPDCDocumentType" ma:displayName="Document Type" ma:default="" ma:fieldId="{042197fa-ab78-4ee7-b266-08eedd7ac8f6}" ma:sspId="4658db66-41a3-4219-addb-111cf97eed8d" ma:termSetId="65af298c-23f7-4a95-ab35-95827e112d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0712ef59e24bedacda463dfcd14c1d" ma:index="13" nillable="true" ma:taxonomy="true" ma:internalName="da0712ef59e24bedacda463dfcd14c1d" ma:taxonomyFieldName="CPDCPublishingStatus" ma:displayName="Publishing Status" ma:indexed="true" ma:default="3;#Draft|b86426c8-0d59-41ec-aa6c-a33241926b9e" ma:fieldId="{da0712ef-59e2-4bed-acda-463dfcd14c1d}" ma:sspId="4658db66-41a3-4219-addb-111cf97eed8d" ma:termSetId="d9e369d8-2349-4275-854f-8d83c27d65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Subject" ma:index="15" nillable="true" ma:displayName="Document Subject" ma:description="This will also be the Comments field as used in endpoints." ma:internalName="CPDCSubject">
      <xsd:simpleType>
        <xsd:restriction base="dms:Text">
          <xsd:maxLength value="255"/>
        </xsd:restriction>
      </xsd:simpleType>
    </xsd:element>
    <xsd:element name="CPDCDescription" ma:index="16" nillable="true" ma:displayName="Document Description" ma:internalName="CPDCDescription">
      <xsd:simpleType>
        <xsd:restriction base="dms:Note">
          <xsd:maxLength value="255"/>
        </xsd:restriction>
      </xsd:simpleType>
    </xsd:element>
    <xsd:element name="CPDCPublishedDate" ma:index="17" nillable="true" ma:displayName="Published Date" ma:format="DateOnly" ma:indexed="true" ma:internalName="CPDCPublishedDate">
      <xsd:simpleType>
        <xsd:restriction base="dms:DateTime"/>
      </xsd:simpleType>
    </xsd:element>
    <xsd:element name="CaseHQSourceDocPath" ma:index="18" nillable="true" ma:displayName="CaseHQ Source Doc Path" ma:hidden="true" ma:internalName="CaseHQSourceDocPath">
      <xsd:simpleType>
        <xsd:restriction base="dms:Note"/>
      </xsd:simpleType>
    </xsd:element>
    <xsd:element name="CaseHQCreatedDate" ma:index="19" nillable="true" ma:displayName="CaseHQ Created Date" ma:format="DateTime" ma:hidden="true" ma:internalName="CaseHQCreatedDate" ma:readOnly="false">
      <xsd:simpleType>
        <xsd:restriction base="dms:DateTime"/>
      </xsd:simpleType>
    </xsd:element>
    <xsd:element name="CaseHQLastModifiedDate" ma:index="20" nillable="true" ma:displayName="CaseHQ Last Modified Date" ma:format="DateTime" ma:hidden="true" ma:internalName="CaseHQLastModifiedDate" ma:readOnly="false">
      <xsd:simpleType>
        <xsd:restriction base="dms:DateTime"/>
      </xsd:simpleType>
    </xsd:element>
    <xsd:element name="CPDCOrganisation" ma:index="21" nillable="true" ma:displayName="Party or organisation" ma:indexed="true" ma:internalName="CPDCOrganisation">
      <xsd:simpleType>
        <xsd:restriction base="dms:Text">
          <xsd:maxLength value="255"/>
        </xsd:restriction>
      </xsd:simpleType>
    </xsd:element>
    <xsd:element name="CPDCDocumentDate" ma:index="22" nillable="true" ma:displayName="Document Date" ma:format="DateOnly" ma:indexed="true" ma:internalName="CPDCDocumentDate">
      <xsd:simpleType>
        <xsd:restriction base="dms:DateTime"/>
      </xsd:simpleType>
    </xsd:element>
    <xsd:element name="CPDCCaseNumber" ma:index="23" nillable="true" ma:displayName="Case Number" ma:description="Comma separated list of case numbers." ma:indexed="true" ma:internalName="CPDCCaseNumber">
      <xsd:simpleType>
        <xsd:restriction base="dms:Text">
          <xsd:maxLength value="255"/>
        </xsd:restriction>
      </xsd:simpleType>
    </xsd:element>
    <xsd:element name="CPDCCaseName" ma:index="24" nillable="true" ma:displayName="Case Name" ma:internalName="CPDCCaseName">
      <xsd:simpleType>
        <xsd:restriction base="dms:Text">
          <xsd:maxLength value="255"/>
        </xsd:restriction>
      </xsd:simpleType>
    </xsd:element>
    <xsd:element name="gf7c5bdff4b141e3b8f39ef5b41cc2ba" ma:index="25" nillable="true" ma:taxonomy="true" ma:internalName="gf7c5bdff4b141e3b8f39ef5b41cc2ba" ma:taxonomyFieldName="CPDCIndustry" ma:displayName="Industry" ma:indexed="true" ma:default="" ma:fieldId="{0f7c5bdf-f4b1-41e3-b8f3-9ef5b41cc2ba}" ma:sspId="4658db66-41a3-4219-addb-111cf97eed8d" ma:termSetId="ba3d0d49-4889-4de7-ba08-00509d2728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082139e7c749679a296d6bb5641e77" ma:index="27" nillable="true" ma:taxonomy="true" ma:internalName="md082139e7c749679a296d6bb5641e77" ma:taxonomyFieldName="CPDCCaseType" ma:displayName="Case Type" ma:default="" ma:fieldId="{6d082139-e7c7-4967-9a29-6d6bb5641e77}" ma:sspId="4658db66-41a3-4219-addb-111cf97eed8d" ma:termSetId="09e71bd5-246c-4b8c-a4c6-2325b27bae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MajorCase" ma:index="29" nillable="true" ma:displayName="Major Case" ma:default="0" ma:internalName="CPDCMajorCa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4215e-42a6-4a4f-905a-200d92c3b38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0fae390-ee78-46f1-9114-a83269485458}" ma:internalName="TaxCatchAll" ma:showField="CatchAllData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e0fae390-ee78-46f1-9114-a83269485458}" ma:internalName="TaxCatchAllLabel" ma:readOnly="true" ma:showField="CatchAllDataLabel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1c543b892b64715b70e78478f3e6f40" ma:index="30" nillable="true" ma:taxonomy="true" ma:internalName="l1c543b892b64715b70e78478f3e6f40" ma:taxonomyFieldName="CPDCTopic" ma:displayName="Topic" ma:default="" ma:fieldId="{51c543b8-92b6-4715-b70e-78478f3e6f40}" ma:taxonomyMulti="true" ma:sspId="4658db66-41a3-4219-addb-111cf97eed8d" ma:termSetId="b2094497-27ff-41a0-8237-791a2634c7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SystemMessage" ma:index="32" nillable="true" ma:displayName="System Message" ma:hidden="true" ma:internalName="CPDCSystemMessage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f7a69-d5e5-48f4-bc9c-aa6ee02b1ced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44215e-42a6-4a4f-905a-200d92c3b38f">
      <Value>337</Value>
      <Value>9</Value>
    </TaxCatchAll>
    <CPDCMajorCase xmlns="53a98cf3-46d4-4466-8023-bde65c48be9a">false</CPDCMajorCase>
    <CPDCDescription xmlns="53a98cf3-46d4-4466-8023-bde65c48be9a">Attachment to correspondence - rates calculation spreadsheet</CPDCDescription>
    <gf7c5bdff4b141e3b8f39ef5b41cc2ba xmlns="53a98cf3-46d4-4466-8023-bde65c48be9a">
      <Terms xmlns="http://schemas.microsoft.com/office/infopath/2007/PartnerControls"/>
    </gf7c5bdff4b141e3b8f39ef5b41cc2ba>
    <CPDCSystemMessage xmlns="cd44215e-42a6-4a4f-905a-200d92c3b38f" xsi:nil="true"/>
    <l1c543b892b64715b70e78478f3e6f40 xmlns="cd44215e-42a6-4a4f-905a-200d92c3b38f">
      <Terms xmlns="http://schemas.microsoft.com/office/infopath/2007/PartnerControls"/>
    </l1c543b892b64715b70e78478f3e6f40>
    <md082139e7c749679a296d6bb5641e77 xmlns="53a98cf3-46d4-4466-8023-bde65c48be9a">
      <Terms xmlns="http://schemas.microsoft.com/office/infopath/2007/PartnerControls"/>
    </md082139e7c749679a296d6bb5641e77>
    <CPDCPublishedDate xmlns="53a98cf3-46d4-4466-8023-bde65c48be9a" xsi:nil="true"/>
    <CPDCCaseName xmlns="53a98cf3-46d4-4466-8023-bde65c48be9a" xsi:nil="true"/>
    <CPDCTargetLocations xmlns="53a98cf3-46d4-4466-8023-bde65c48be9a" xsi:nil="true"/>
    <CaseHQCreatedDate xmlns="53a98cf3-46d4-4466-8023-bde65c48be9a" xsi:nil="true"/>
    <CaseHQLastModifiedDate xmlns="53a98cf3-46d4-4466-8023-bde65c48be9a" xsi:nil="true"/>
    <CPDCOrganisation xmlns="53a98cf3-46d4-4466-8023-bde65c48be9a">Fair Work Commission</CPDCOrganisation>
    <da0712ef59e24bedacda463dfcd14c1d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Ready for Publishing</TermName>
          <TermId xmlns="http://schemas.microsoft.com/office/infopath/2007/PartnerControls">a509f4e6-f539-4152-8128-8485d03b17b6</TermId>
        </TermInfo>
      </Terms>
    </da0712ef59e24bedacda463dfcd14c1d>
    <CPDCDocumentDate xmlns="53a98cf3-46d4-4466-8023-bde65c48be9a">2024-09-23T14:00:00+00:00</CPDCDocumentDate>
    <g42197faab784ee7b26608eedd7ac8f6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Correspondence</TermName>
          <TermId xmlns="http://schemas.microsoft.com/office/infopath/2007/PartnerControls">d53eacdc-c826-40e3-a0e9-c0b7a87f53cf</TermId>
        </TermInfo>
      </Terms>
    </g42197faab784ee7b26608eedd7ac8f6>
    <CPDCCaseNumber xmlns="53a98cf3-46d4-4466-8023-bde65c48be9a">AM2020/99, AM2021/63, AM2021/65</CPDCCaseNumber>
    <CPDCSubject xmlns="53a98cf3-46d4-4466-8023-bde65c48be9a" xsi:nil="true"/>
    <CaseHQSourceDocPath xmlns="53a98cf3-46d4-4466-8023-bde65c48be9a" xsi:nil="true"/>
  </documentManagement>
</p:properties>
</file>

<file path=customXml/itemProps1.xml><?xml version="1.0" encoding="utf-8"?>
<ds:datastoreItem xmlns:ds="http://schemas.openxmlformats.org/officeDocument/2006/customXml" ds:itemID="{615C3C27-C331-481D-BB86-305899CF17AE}"/>
</file>

<file path=customXml/itemProps2.xml><?xml version="1.0" encoding="utf-8"?>
<ds:datastoreItem xmlns:ds="http://schemas.openxmlformats.org/officeDocument/2006/customXml" ds:itemID="{27F804FC-C3D6-4CB5-A7B0-D432728846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899751-E3E2-4E36-8CB3-44942FF84639}">
  <ds:schemaRefs>
    <ds:schemaRef ds:uri="http://purl.org/dc/elements/1.1/"/>
    <ds:schemaRef ds:uri="d14aacd9-6907-4826-a9f3-9378608f71c5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19c3e941-63e9-40d0-8e16-c8a8562399ec"/>
    <ds:schemaRef ds:uri="http://www.w3.org/XML/1998/namespace"/>
    <ds:schemaRef ds:uri="d4065221-dfc9-47b2-b0c4-e5865fde69f6"/>
    <ds:schemaRef ds:uri="8bd07cdc-7685-4a87-b6a2-85ff54f684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 030724</vt:lpstr>
      <vt:lpstr>Translations 030724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Neil Davies</dc:creator>
  <cp:keywords/>
  <dc:description/>
  <cp:lastModifiedBy>FWC</cp:lastModifiedBy>
  <cp:revision/>
  <dcterms:created xsi:type="dcterms:W3CDTF">2024-06-14T01:18:46Z</dcterms:created>
  <dcterms:modified xsi:type="dcterms:W3CDTF">2024-09-24T06:55:02Z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0x010100E24154AD03135D4C87958BD74C4E26F3010014EE49C47BE53341A392C4D59133FF76</vt:lpwstr>
  </property>
  <property fmtid="{D5CDD505-2E9C-101B-9397-08002B2CF9AE}" pid="3" name="CPDCDocumentType">
    <vt:lpwstr>9;#Correspondence|d53eacdc-c826-40e3-a0e9-c0b7a87f53cf</vt:lpwstr>
  </property>
  <property fmtid="{D5CDD505-2E9C-101B-9397-08002B2CF9AE}" pid="4" name="CPDCTopic">
    <vt:lpwstr/>
  </property>
  <property fmtid="{D5CDD505-2E9C-101B-9397-08002B2CF9AE}" pid="5" name="CPDCIndustry">
    <vt:lpwstr/>
  </property>
  <property fmtid="{D5CDD505-2E9C-101B-9397-08002B2CF9AE}" pid="6" name="CPDCPublishingStatus">
    <vt:lpwstr>337;#Ready for Publishing|a509f4e6-f539-4152-8128-8485d03b17b6</vt:lpwstr>
  </property>
  <property fmtid="{D5CDD505-2E9C-101B-9397-08002B2CF9AE}" pid="7" name="CPDCCaseType">
    <vt:lpwstr/>
  </property>
</Properties>
</file>